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ndy\Documents\Candy File\LPA\"/>
    </mc:Choice>
  </mc:AlternateContent>
  <xr:revisionPtr revIDLastSave="0" documentId="8_{4E84D3C1-B092-47F7-BB47-D15B3B65147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ummary" sheetId="1" r:id="rId1"/>
    <sheet name="BvA Summary" sheetId="45" r:id="rId2"/>
    <sheet name="BvA Detail" sheetId="44" r:id="rId3"/>
    <sheet name="Balance Sheet" sheetId="43" r:id="rId4"/>
    <sheet name="PL by Class" sheetId="42" r:id="rId5"/>
    <sheet name="AP Aging" sheetId="41" r:id="rId6"/>
    <sheet name="General Ledger" sheetId="40" r:id="rId7"/>
    <sheet name="Annual Budget" sheetId="39" r:id="rId8"/>
  </sheets>
  <definedNames>
    <definedName name="_xlnm.Print_Area" localSheetId="0">Summary!$A$1:$N$50</definedName>
    <definedName name="_xlnm.Print_Titles" localSheetId="7">'Annual Budget'!$A:$G,'Annual Budget'!$4:$5</definedName>
    <definedName name="_xlnm.Print_Titles" localSheetId="5">'AP Aging'!$A:$A,'AP Aging'!$4:$4</definedName>
    <definedName name="_xlnm.Print_Titles" localSheetId="3">'Balance Sheet'!$A:$F,'Balance Sheet'!$4:$4</definedName>
    <definedName name="_xlnm.Print_Titles" localSheetId="6">'General Ledger'!$A:$D,'General Ledger'!$4:$4</definedName>
    <definedName name="_xlnm.Print_Titles" localSheetId="4">'PL by Class'!$A:$G,'PL by Class'!$4:$5</definedName>
    <definedName name="QB_BASIS_4" localSheetId="7" hidden="1">'Annual Budget'!$N$3</definedName>
    <definedName name="QB_BASIS_4" localSheetId="5" hidden="1">'AP Aging'!$H$3</definedName>
    <definedName name="QB_BASIS_4" localSheetId="3" hidden="1">'Balance Sheet'!$G$3</definedName>
    <definedName name="QB_BASIS_4" localSheetId="6" hidden="1">'General Ledger'!$L$3</definedName>
    <definedName name="QB_BASIS_4" localSheetId="4" hidden="1">'PL by Class'!$AI$3</definedName>
    <definedName name="QB_BASIS_4">#REF!</definedName>
    <definedName name="QB_BASIS_4_1" localSheetId="2" hidden="1">'BvA Detail'!$O$3</definedName>
    <definedName name="QB_BASIS_4_1" localSheetId="1" hidden="1">'BvA Summary'!$M$3</definedName>
    <definedName name="QB_COLUMN_1" localSheetId="5" hidden="1">'AP Aging'!#REF!</definedName>
    <definedName name="QB_COLUMN_1" localSheetId="6" hidden="1">'General Ledger'!#REF!</definedName>
    <definedName name="QB_COLUMN_1">#REF!</definedName>
    <definedName name="QB_COLUMN_1072200" localSheetId="4" hidden="1">'PL by Class'!$M$4</definedName>
    <definedName name="QB_COLUMN_1072201" localSheetId="4" hidden="1">'PL by Class'!$M$5</definedName>
    <definedName name="QB_COLUMN_1212300" localSheetId="4" hidden="1">'PL by Class'!$Q$4</definedName>
    <definedName name="QB_COLUMN_1212301" localSheetId="4" hidden="1">'PL by Class'!$Q$5</definedName>
    <definedName name="QB_COLUMN_1222300" localSheetId="4" hidden="1">'PL by Class'!$R$4</definedName>
    <definedName name="QB_COLUMN_1222301" localSheetId="4" hidden="1">'PL by Class'!$R$5</definedName>
    <definedName name="QB_COLUMN_1252200" localSheetId="4" hidden="1">'PL by Class'!$H$4</definedName>
    <definedName name="QB_COLUMN_1252201" localSheetId="4" hidden="1">'PL by Class'!$H$5</definedName>
    <definedName name="QB_COLUMN_126">#REF!</definedName>
    <definedName name="QB_COLUMN_1262300" localSheetId="4" hidden="1">'PL by Class'!$N$4</definedName>
    <definedName name="QB_COLUMN_1262301" localSheetId="4" hidden="1">'PL by Class'!$N$5</definedName>
    <definedName name="QB_COLUMN_13" localSheetId="5" hidden="1">'AP Aging'!$F$4</definedName>
    <definedName name="QB_COLUMN_20" localSheetId="6" hidden="1">'General Ledger'!$J$4</definedName>
    <definedName name="QB_COLUMN_20">#REF!</definedName>
    <definedName name="QB_COLUMN_22101">#REF!</definedName>
    <definedName name="QB_COLUMN_24" localSheetId="5" hidden="1">'AP Aging'!$G$4</definedName>
    <definedName name="QB_COLUMN_25" localSheetId="5" hidden="1">'AP Aging'!$H$4</definedName>
    <definedName name="QB_COLUMN_252101">#REF!</definedName>
    <definedName name="QB_COLUMN_252200" localSheetId="4" hidden="1">'PL by Class'!$J$4</definedName>
    <definedName name="QB_COLUMN_252201" localSheetId="4" hidden="1">'PL by Class'!$J$5</definedName>
    <definedName name="QB_COLUMN_28">#REF!</definedName>
    <definedName name="QB_COLUMN_29" localSheetId="3" hidden="1">'Balance Sheet'!$G$4</definedName>
    <definedName name="QB_COLUMN_29">#REF!</definedName>
    <definedName name="QB_COLUMN_290">#REF!</definedName>
    <definedName name="QB_COLUMN_290_1" localSheetId="2" hidden="1">'BvA Detail'!$I$4</definedName>
    <definedName name="QB_COLUMN_290_1" localSheetId="1" hidden="1">'BvA Summary'!$G$4</definedName>
    <definedName name="QB_COLUMN_3" localSheetId="5" hidden="1">'AP Aging'!$B$4</definedName>
    <definedName name="QB_COLUMN_3" localSheetId="6" hidden="1">'General Ledger'!$E$4</definedName>
    <definedName name="QB_COLUMN_3">#REF!</definedName>
    <definedName name="QB_COLUMN_30" localSheetId="6" hidden="1">'General Ledger'!$K$4</definedName>
    <definedName name="QB_COLUMN_31" localSheetId="6" hidden="1">'General Ledger'!$L$4</definedName>
    <definedName name="QB_COLUMN_31">#REF!</definedName>
    <definedName name="QB_COLUMN_313101" localSheetId="4" hidden="1">'PL by Class'!$T$5</definedName>
    <definedName name="QB_COLUMN_313101">#REF!</definedName>
    <definedName name="QB_COLUMN_353101" localSheetId="4" hidden="1">'PL by Class'!$AH$5</definedName>
    <definedName name="QB_COLUMN_353101">#REF!</definedName>
    <definedName name="QB_COLUMN_362200">#REF!</definedName>
    <definedName name="QB_COLUMN_362201">#REF!</definedName>
    <definedName name="QB_COLUMN_4" localSheetId="5" hidden="1">'AP Aging'!$C$4</definedName>
    <definedName name="QB_COLUMN_4" localSheetId="6" hidden="1">'General Ledger'!$F$4</definedName>
    <definedName name="QB_COLUMN_4">#REF!</definedName>
    <definedName name="QB_COLUMN_402200" localSheetId="4" hidden="1">'PL by Class'!$X$4</definedName>
    <definedName name="QB_COLUMN_402200">#REF!</definedName>
    <definedName name="QB_COLUMN_402201" localSheetId="4" hidden="1">'PL by Class'!$X$5</definedName>
    <definedName name="QB_COLUMN_402201">#REF!</definedName>
    <definedName name="QB_COLUMN_412200" localSheetId="4" hidden="1">'PL by Class'!$AG$4</definedName>
    <definedName name="QB_COLUMN_412200">#REF!</definedName>
    <definedName name="QB_COLUMN_412201" localSheetId="4" hidden="1">'PL by Class'!$AG$5</definedName>
    <definedName name="QB_COLUMN_412201">#REF!</definedName>
    <definedName name="QB_COLUMN_422200" localSheetId="4" hidden="1">'PL by Class'!$Y$4</definedName>
    <definedName name="QB_COLUMN_422201" localSheetId="4" hidden="1">'PL by Class'!$Y$5</definedName>
    <definedName name="QB_COLUMN_423011" localSheetId="4" hidden="1">'PL by Class'!$AI$5</definedName>
    <definedName name="QB_COLUMN_423011">#REF!</definedName>
    <definedName name="QB_COLUMN_452200">#REF!</definedName>
    <definedName name="QB_COLUMN_452201">#REF!</definedName>
    <definedName name="QB_COLUMN_482200" localSheetId="4" hidden="1">'PL by Class'!$AF$4</definedName>
    <definedName name="QB_COLUMN_482200">#REF!</definedName>
    <definedName name="QB_COLUMN_482201" localSheetId="4" hidden="1">'PL by Class'!$AF$5</definedName>
    <definedName name="QB_COLUMN_482201">#REF!</definedName>
    <definedName name="QB_COLUMN_492200" localSheetId="4" hidden="1">'PL by Class'!$AC$4</definedName>
    <definedName name="QB_COLUMN_492200">#REF!</definedName>
    <definedName name="QB_COLUMN_492201" localSheetId="4" hidden="1">'PL by Class'!$AC$5</definedName>
    <definedName name="QB_COLUMN_492201">#REF!</definedName>
    <definedName name="QB_COLUMN_5" localSheetId="5" hidden="1">'AP Aging'!$D$4</definedName>
    <definedName name="QB_COLUMN_5" localSheetId="6" hidden="1">'General Ledger'!$G$4</definedName>
    <definedName name="QB_COLUMN_5">#REF!</definedName>
    <definedName name="QB_COLUMN_502200" localSheetId="4" hidden="1">'PL by Class'!$AB$4</definedName>
    <definedName name="QB_COLUMN_502200">#REF!</definedName>
    <definedName name="QB_COLUMN_502201" localSheetId="4" hidden="1">'PL by Class'!$AB$5</definedName>
    <definedName name="QB_COLUMN_502201">#REF!</definedName>
    <definedName name="QB_COLUMN_512200" localSheetId="4" hidden="1">'PL by Class'!$Z$4</definedName>
    <definedName name="QB_COLUMN_512200">#REF!</definedName>
    <definedName name="QB_COLUMN_512201" localSheetId="4" hidden="1">'PL by Class'!$Z$5</definedName>
    <definedName name="QB_COLUMN_512201">#REF!</definedName>
    <definedName name="QB_COLUMN_522200" localSheetId="4" hidden="1">'PL by Class'!$AE$4</definedName>
    <definedName name="QB_COLUMN_522200">#REF!</definedName>
    <definedName name="QB_COLUMN_522201" localSheetId="4" hidden="1">'PL by Class'!$AE$5</definedName>
    <definedName name="QB_COLUMN_522201">#REF!</definedName>
    <definedName name="QB_COLUMN_532200" localSheetId="4" hidden="1">'PL by Class'!$AD$4</definedName>
    <definedName name="QB_COLUMN_532200">#REF!</definedName>
    <definedName name="QB_COLUMN_532201" localSheetId="4" hidden="1">'PL by Class'!$AD$5</definedName>
    <definedName name="QB_COLUMN_532201">#REF!</definedName>
    <definedName name="QB_COLUMN_542200" localSheetId="4" hidden="1">'PL by Class'!$AA$4</definedName>
    <definedName name="QB_COLUMN_542200">#REF!</definedName>
    <definedName name="QB_COLUMN_542201" localSheetId="4" hidden="1">'PL by Class'!$AA$5</definedName>
    <definedName name="QB_COLUMN_542201">#REF!</definedName>
    <definedName name="QB_COLUMN_59200" localSheetId="7" hidden="1">'Annual Budget'!$H$5</definedName>
    <definedName name="QB_COLUMN_59200">#REF!</definedName>
    <definedName name="QB_COLUMN_59201">#REF!</definedName>
    <definedName name="QB_COLUMN_59201_1" localSheetId="2" hidden="1">'BvA Detail'!$H$5</definedName>
    <definedName name="QB_COLUMN_59201_1" localSheetId="1" hidden="1">'BvA Summary'!$F$5</definedName>
    <definedName name="QB_COLUMN_59202">#REF!</definedName>
    <definedName name="QB_COLUMN_59202_1" localSheetId="2" hidden="1">'BvA Detail'!$I$5</definedName>
    <definedName name="QB_COLUMN_59202_1" localSheetId="1" hidden="1">'BvA Summary'!$G$5</definedName>
    <definedName name="QB_COLUMN_59203">#REF!</definedName>
    <definedName name="QB_COLUMN_59204">#REF!</definedName>
    <definedName name="QB_COLUMN_592200">#REF!</definedName>
    <definedName name="QB_COLUMN_592201">#REF!</definedName>
    <definedName name="QB_COLUMN_59300">#REF!</definedName>
    <definedName name="QB_COLUMN_59300_1" localSheetId="2" hidden="1">'BvA Detail'!$J$5</definedName>
    <definedName name="QB_COLUMN_59300_1" localSheetId="1" hidden="1">'BvA Summary'!$H$5</definedName>
    <definedName name="QB_COLUMN_612200">#REF!</definedName>
    <definedName name="QB_COLUMN_612201">#REF!</definedName>
    <definedName name="QB_COLUMN_622200">#REF!</definedName>
    <definedName name="QB_COLUMN_622201">#REF!</definedName>
    <definedName name="QB_COLUMN_63620" localSheetId="7" hidden="1">'Annual Budget'!$L$5</definedName>
    <definedName name="QB_COLUMN_63620">#REF!</definedName>
    <definedName name="QB_COLUMN_63620_1" localSheetId="2" hidden="1">'BvA Detail'!$L$5</definedName>
    <definedName name="QB_COLUMN_63620_1" localSheetId="1" hidden="1">'BvA Summary'!$J$5</definedName>
    <definedName name="QB_COLUMN_63621" localSheetId="2" hidden="1">'BvA Detail'!#REF!</definedName>
    <definedName name="QB_COLUMN_63621" localSheetId="1" hidden="1">'BvA Summary'!#REF!</definedName>
    <definedName name="QB_COLUMN_63622" localSheetId="2" hidden="1">'BvA Detail'!#REF!</definedName>
    <definedName name="QB_COLUMN_63622" localSheetId="1" hidden="1">'BvA Summary'!#REF!</definedName>
    <definedName name="QB_COLUMN_64430" localSheetId="7" hidden="1">'Annual Budget'!$N$5</definedName>
    <definedName name="QB_COLUMN_64430">#REF!</definedName>
    <definedName name="QB_COLUMN_64430_1" localSheetId="2" hidden="1">'BvA Detail'!$M$5</definedName>
    <definedName name="QB_COLUMN_64430_1" localSheetId="1" hidden="1">'BvA Summary'!$K$5</definedName>
    <definedName name="QB_COLUMN_64431" localSheetId="2" hidden="1">'BvA Detail'!#REF!</definedName>
    <definedName name="QB_COLUMN_64431" localSheetId="1" hidden="1">'BvA Summary'!#REF!</definedName>
    <definedName name="QB_COLUMN_64432" localSheetId="2" hidden="1">'BvA Detail'!#REF!</definedName>
    <definedName name="QB_COLUMN_64432" localSheetId="1" hidden="1">'BvA Summary'!#REF!</definedName>
    <definedName name="QB_COLUMN_662200" localSheetId="4" hidden="1">'PL by Class'!$K$4</definedName>
    <definedName name="QB_COLUMN_662200">#REF!</definedName>
    <definedName name="QB_COLUMN_662201" localSheetId="4" hidden="1">'PL by Class'!$K$5</definedName>
    <definedName name="QB_COLUMN_662201">#REF!</definedName>
    <definedName name="QB_COLUMN_7" localSheetId="5" hidden="1">'AP Aging'!$E$4</definedName>
    <definedName name="QB_COLUMN_7" localSheetId="6" hidden="1">'General Ledger'!$H$4</definedName>
    <definedName name="QB_COLUMN_7">#REF!</definedName>
    <definedName name="QB_COLUMN_76210" localSheetId="7" hidden="1">'Annual Budget'!$J$5</definedName>
    <definedName name="QB_COLUMN_76210">#REF!</definedName>
    <definedName name="QB_COLUMN_76211" localSheetId="2" hidden="1">'BvA Detail'!#REF!</definedName>
    <definedName name="QB_COLUMN_76211" localSheetId="1" hidden="1">'BvA Summary'!#REF!</definedName>
    <definedName name="QB_COLUMN_76212" localSheetId="2" hidden="1">'BvA Detail'!#REF!</definedName>
    <definedName name="QB_COLUMN_76212" localSheetId="1" hidden="1">'BvA Summary'!#REF!</definedName>
    <definedName name="QB_COLUMN_76310">#REF!</definedName>
    <definedName name="QB_COLUMN_76310_1" localSheetId="2" hidden="1">'BvA Detail'!$K$5</definedName>
    <definedName name="QB_COLUMN_76310_1" localSheetId="1" hidden="1">'BvA Summary'!$I$5</definedName>
    <definedName name="QB_COLUMN_7721">#REF!</definedName>
    <definedName name="QB_COLUMN_7722">#REF!</definedName>
    <definedName name="QB_COLUMN_7723">#REF!</definedName>
    <definedName name="QB_COLUMN_7724">#REF!</definedName>
    <definedName name="QB_COLUMN_7725">#REF!</definedName>
    <definedName name="QB_COLUMN_8" localSheetId="6" hidden="1">'General Ledger'!$I$4</definedName>
    <definedName name="QB_COLUMN_8">#REF!</definedName>
    <definedName name="QB_COLUMN_8030">#REF!</definedName>
    <definedName name="QB_COLUMN_822200" localSheetId="4" hidden="1">'PL by Class'!$U$4</definedName>
    <definedName name="QB_COLUMN_822201" localSheetId="4" hidden="1">'PL by Class'!$U$5</definedName>
    <definedName name="QB_COLUMN_832200">#REF!</definedName>
    <definedName name="QB_COLUMN_832201">#REF!</definedName>
    <definedName name="QB_COLUMN_902200" localSheetId="4" hidden="1">'PL by Class'!$V$4</definedName>
    <definedName name="QB_COLUMN_902201" localSheetId="4" hidden="1">'PL by Class'!$V$5</definedName>
    <definedName name="QB_COLUMN_903101" localSheetId="4" hidden="1">'PL by Class'!$W$5</definedName>
    <definedName name="QB_COLUMN_903101">#REF!</definedName>
    <definedName name="QB_COLUMN_912200">#REF!</definedName>
    <definedName name="QB_COLUMN_912201">#REF!</definedName>
    <definedName name="QB_COLUMN_913101" localSheetId="4" hidden="1">'PL by Class'!$L$5</definedName>
    <definedName name="QB_COLUMN_913101">#REF!</definedName>
    <definedName name="QB_COLUMN_922200">#REF!</definedName>
    <definedName name="QB_COLUMN_922201">#REF!</definedName>
    <definedName name="QB_COLUMN_922300" localSheetId="4" hidden="1">'PL by Class'!$O$4</definedName>
    <definedName name="QB_COLUMN_922301" localSheetId="4" hidden="1">'PL by Class'!$O$5</definedName>
    <definedName name="QB_COLUMN_923200" localSheetId="4" hidden="1">'PL by Class'!$P$4</definedName>
    <definedName name="QB_COLUMN_923201" localSheetId="4" hidden="1">'PL by Class'!$P$5</definedName>
    <definedName name="QB_COLUMN_932200">#REF!</definedName>
    <definedName name="QB_COLUMN_932201">#REF!</definedName>
    <definedName name="QB_COLUMN_933200" localSheetId="4" hidden="1">'PL by Class'!$S$4</definedName>
    <definedName name="QB_COLUMN_933201" localSheetId="4" hidden="1">'PL by Class'!$S$5</definedName>
    <definedName name="QB_COLUMN_943101" localSheetId="4" hidden="1">'PL by Class'!$I$5</definedName>
    <definedName name="QB_COLUMN_952200">#REF!</definedName>
    <definedName name="QB_COLUMN_952201">#REF!</definedName>
    <definedName name="QB_COLUMN_962200">#REF!</definedName>
    <definedName name="QB_COLUMN_962201">#REF!</definedName>
    <definedName name="QB_COLUMN_972200">#REF!</definedName>
    <definedName name="QB_COLUMN_972201">#REF!</definedName>
    <definedName name="QB_COLUMN_982200">#REF!</definedName>
    <definedName name="QB_COLUMN_982201">#REF!</definedName>
    <definedName name="QB_COMPANY_0" localSheetId="7" hidden="1">'Annual Budget'!$A$1</definedName>
    <definedName name="QB_COMPANY_0" localSheetId="5" hidden="1">'AP Aging'!$A$1</definedName>
    <definedName name="QB_COMPANY_0" localSheetId="3" hidden="1">'Balance Sheet'!$A$1</definedName>
    <definedName name="QB_COMPANY_0" localSheetId="6" hidden="1">'General Ledger'!$A$1</definedName>
    <definedName name="QB_COMPANY_0" localSheetId="4" hidden="1">'PL by Class'!$A$1</definedName>
    <definedName name="QB_COMPANY_0">#REF!</definedName>
    <definedName name="QB_COMPANY_0_1" localSheetId="2" hidden="1">'BvA Detail'!$A$1</definedName>
    <definedName name="QB_COMPANY_0_1" localSheetId="1" hidden="1">'BvA Summary'!$A$1</definedName>
    <definedName name="QB_DATA_0" localSheetId="7" hidden="1">'Annual Budget'!$10:$10,'Annual Budget'!$11:$11,'Annual Budget'!$12:$12,'Annual Budget'!$14:$14,'Annual Budget'!$16:$16,'Annual Budget'!$17:$17,'Annual Budget'!$18:$18,'Annual Budget'!$20:$20,'Annual Budget'!$21:$21,'Annual Budget'!$22:$22,'Annual Budget'!$23:$23,'Annual Budget'!$24:$24,'Annual Budget'!$25:$25,'Annual Budget'!$28:$28,'Annual Budget'!$29:$29,'Annual Budget'!$32:$32</definedName>
    <definedName name="QB_DATA_0" localSheetId="5" hidden="1">'AP Aging'!$6:$6,'AP Aging'!$7:$7,'AP Aging'!$8:$8,'AP Aging'!$9:$9,'AP Aging'!$10:$10,'AP Aging'!$11:$11,'AP Aging'!$12:$12,'AP Aging'!$13:$13,'AP Aging'!$14:$14,'AP Aging'!$15:$15,'AP Aging'!$16:$16,'AP Aging'!$17:$17,'AP Aging'!$18:$18,'AP Aging'!$19:$19,'AP Aging'!$20:$20,'AP Aging'!$21:$21</definedName>
    <definedName name="QB_DATA_0" localSheetId="3" hidden="1">'Balance Sheet'!$8:$8,'Balance Sheet'!$9:$9,'Balance Sheet'!$10:$10,'Balance Sheet'!$11:$11,'Balance Sheet'!$12:$12,'Balance Sheet'!$13:$13,'Balance Sheet'!$14:$14,'Balance Sheet'!$18:$18,'Balance Sheet'!$19:$19,'Balance Sheet'!$22:$22,'Balance Sheet'!$23:$23,'Balance Sheet'!$27:$27,'Balance Sheet'!$32:$32,'Balance Sheet'!$34:$34,'Balance Sheet'!$35:$35,'Balance Sheet'!$37:$37</definedName>
    <definedName name="QB_DATA_0" localSheetId="6" hidden="1">'General Ledger'!$5:$5,'General Ledger'!$7:$7,'General Ledger'!$9:$9,'General Ledger'!$11:$11,'General Ledger'!$13:$13,'General Ledger'!$15:$15,'General Ledger'!$17:$17,'General Ledger'!$18:$18,'General Ledger'!$19:$19,'General Ledger'!$20:$20,'General Ledger'!$21:$21,'General Ledger'!$22:$22,'General Ledger'!$23:$23,'General Ledger'!$24:$24,'General Ledger'!$25:$25,'General Ledger'!$26:$26</definedName>
    <definedName name="QB_DATA_0" localSheetId="4" hidden="1">'PL by Class'!$10:$10,'PL by Class'!$12:$12,'PL by Class'!$14:$14,'PL by Class'!$15:$15,'PL by Class'!$17:$17,'PL by Class'!$18:$18,'PL by Class'!$19:$19,'PL by Class'!$22:$22,'PL by Class'!$23:$23,'PL by Class'!$26:$26,'PL by Class'!$32:$32,'PL by Class'!$33:$33,'PL by Class'!$34:$34,'PL by Class'!$35:$35,'PL by Class'!$36:$36,'PL by Class'!$37:$37</definedName>
    <definedName name="QB_DATA_0">Summary!A$10:A$10,Summary!A$11:A$11,Summary!A$13:A$13,Summary!A$15:A$15,Summary!A$16:A$16,Summary!A$17:A$17,Summary!A$19:A$19,Summary!A$20:A$20,Summary!A$21:A$21,Summary!A$24:A$24,Summary!A$29:A$29,Summary!A$30:A$30,Summary!A$31:A$31,Summary!A$32:A$32,Summary!A$33:A$33,Summary!A$34:A$34</definedName>
    <definedName name="QB_DATA_0_1" localSheetId="2" hidden="1">'BvA Detail'!$10:$10,'BvA Detail'!$11:$11,'BvA Detail'!$12:$12,'BvA Detail'!$14:$14,'BvA Detail'!$16:$16,'BvA Detail'!$17:$17,'BvA Detail'!$18:$18,'BvA Detail'!$20:$20,'BvA Detail'!$21:$21,'BvA Detail'!$22:$22,'BvA Detail'!$23:$23,'BvA Detail'!$24:$24,'BvA Detail'!$27:$27,'BvA Detail'!$28:$28,'BvA Detail'!$31:$31,'BvA Detail'!$37:$37</definedName>
    <definedName name="QB_DATA_0_1" localSheetId="1" hidden="1">'BvA Summary'!$8:$8,'BvA Summary'!$9:$9,'BvA Summary'!$10:$10,'BvA Summary'!$14:$14,'BvA Summary'!$15:$15,'BvA Summary'!$16:$16,'BvA Summary'!$17:$17,'BvA Summary'!$18:$18,'BvA Summary'!$19:$19,'BvA Summary'!$20:$20,'BvA Summary'!$21:$21,'BvA Summary'!$22:$22,'BvA Summary'!$23:$23,'BvA Summary'!$24:$24,'BvA Summary'!$25:$25,'BvA Summary'!$26:$26</definedName>
    <definedName name="QB_DATA_1" localSheetId="7" hidden="1">'Annual Budget'!$38:$38,'Annual Budget'!$39:$39,'Annual Budget'!$40:$40,'Annual Budget'!$41:$41,'Annual Budget'!$42:$42,'Annual Budget'!$43:$43,'Annual Budget'!$44:$44,'Annual Budget'!$45:$45,'Annual Budget'!$46:$46,'Annual Budget'!$47:$47,'Annual Budget'!$48:$48,'Annual Budget'!$49:$49,'Annual Budget'!$50:$50,'Annual Budget'!$51:$51,'Annual Budget'!$52:$52,'Annual Budget'!$53:$53</definedName>
    <definedName name="QB_DATA_1" localSheetId="5" hidden="1">'AP Aging'!$22:$22,'AP Aging'!$23:$23,'AP Aging'!$24:$24,'AP Aging'!$25:$25,'AP Aging'!$26:$26,'AP Aging'!$27:$27,'AP Aging'!$28:$28,'AP Aging'!$29:$29,'AP Aging'!$30:$30,'AP Aging'!$31:$31,'AP Aging'!$32:$32,'AP Aging'!$35:$35,'AP Aging'!$36:$36,'AP Aging'!$37:$37,'AP Aging'!$38:$38,'AP Aging'!$39:$39</definedName>
    <definedName name="QB_DATA_1" localSheetId="3" hidden="1">'Balance Sheet'!$38:$38,'Balance Sheet'!$39:$39,'Balance Sheet'!$40:$40,'Balance Sheet'!$42:$42,'Balance Sheet'!$49:$49,'Balance Sheet'!$53:$53,'Balance Sheet'!$54:$54,'Balance Sheet'!$59:$59,'Balance Sheet'!$60:$60,'Balance Sheet'!$61:$61,'Balance Sheet'!$62:$62,'Balance Sheet'!$64:$64,'Balance Sheet'!$69:$69,'Balance Sheet'!$70:$70</definedName>
    <definedName name="QB_DATA_1" localSheetId="6" hidden="1">'General Ledger'!$27:$27,'General Ledger'!$28:$28,'General Ledger'!$29:$29,'General Ledger'!$30:$30,'General Ledger'!$31:$31,'General Ledger'!$32:$32,'General Ledger'!$33:$33,'General Ledger'!$34:$34,'General Ledger'!$35:$35,'General Ledger'!$36:$36,'General Ledger'!$37:$37,'General Ledger'!$38:$38,'General Ledger'!$39:$39,'General Ledger'!$40:$40,'General Ledger'!$41:$41,'General Ledger'!$42:$42</definedName>
    <definedName name="QB_DATA_1" localSheetId="4" hidden="1">'PL by Class'!$38:$38,'PL by Class'!$39:$39,'PL by Class'!$40:$40,'PL by Class'!$41:$41,'PL by Class'!$42:$42,'PL by Class'!$43:$43,'PL by Class'!$44:$44,'PL by Class'!$45:$45,'PL by Class'!$46:$46,'PL by Class'!$47:$47,'PL by Class'!$50:$50,'PL by Class'!$51:$51,'PL by Class'!$52:$52,'PL by Class'!$53:$53,'PL by Class'!$54:$54,'PL by Class'!$55:$55</definedName>
    <definedName name="QB_DATA_1">Summary!A$35:A$35,Summary!A$36:A$36,Summary!A$37:A$37,Summary!A$38:A$38,Summary!A$39:A$39,Summary!A$40:A$40,Summary!A$41:A$41,Summary!A$42:A$42,Summary!A$43:A$43,Summary!A$44:A$44,Summary!A$47:A$47,Summary!A$48:A$48,Summary!A$49:A$49,Summary!A$50:A$50,Summary!A$51:A$51,Summary!A$52:A$52</definedName>
    <definedName name="QB_DATA_1_1" localSheetId="2" hidden="1">'BvA Detail'!$38:$38,'BvA Detail'!$39:$39,'BvA Detail'!$40:$40,'BvA Detail'!$41:$41,'BvA Detail'!$42:$42,'BvA Detail'!$43:$43,'BvA Detail'!$44:$44,'BvA Detail'!$45:$45,'BvA Detail'!$46:$46,'BvA Detail'!$47:$47,'BvA Detail'!$48:$48,'BvA Detail'!$49:$49,'BvA Detail'!$50:$50,'BvA Detail'!$51:$51,'BvA Detail'!$52:$52,'BvA Detail'!$53:$53</definedName>
    <definedName name="QB_DATA_10" localSheetId="6" hidden="1">'General Ledger'!$178:$178,'General Ledger'!$179:$179,'General Ledger'!$181:$181,'General Ledger'!$182:$182,'General Ledger'!$183:$183,'General Ledger'!$184:$184,'General Ledger'!$185:$185,'General Ledger'!$186:$186,'General Ledger'!$187:$187,'General Ledger'!$188:$188,'General Ledger'!$189:$189,'General Ledger'!$190:$190,'General Ledger'!$191:$191,'General Ledger'!$192:$192,'General Ledger'!$193:$193,'General Ledger'!$194:$194</definedName>
    <definedName name="QB_DATA_10">Summary!A$176:A$176,Summary!A$178:A$178,Summary!A$179:A$179,Summary!A$180:A$180,Summary!A$181:A$181,Summary!A$182:A$182,Summary!A$183:A$183,Summary!A$184:A$184,Summary!A$185:A$185,Summary!A$186:A$186,Summary!A$187:A$187,Summary!A$188:A$188,Summary!A$189:A$189,Summary!A$190:A$190,Summary!A$191:A$191,Summary!A$192:A$192</definedName>
    <definedName name="QB_DATA_11" localSheetId="6" hidden="1">'General Ledger'!$195:$195,'General Ledger'!$196:$196,'General Ledger'!$197:$197,'General Ledger'!$198:$198,'General Ledger'!$199:$199,'General Ledger'!$200:$200,'General Ledger'!$201:$201,'General Ledger'!$202:$202,'General Ledger'!$203:$203,'General Ledger'!$204:$204,'General Ledger'!$205:$205,'General Ledger'!$206:$206,'General Ledger'!$207:$207,'General Ledger'!$208:$208,'General Ledger'!$210:$210,'General Ledger'!$212:$212</definedName>
    <definedName name="QB_DATA_11">Summary!A$193:A$193,Summary!A$194:A$194,Summary!A$195:A$195,Summary!A$196:A$196,Summary!A$197:A$197,Summary!A$198:A$198,Summary!A$199:A$199,Summary!A$200:A$200,Summary!A$201:A$201,Summary!A$202:A$202,Summary!A$203:A$203,Summary!A$204:A$204,Summary!A$205:A$205,Summary!A$206:A$206,Summary!A$207:A$207,Summary!A$208:A$208</definedName>
    <definedName name="QB_DATA_12" localSheetId="6" hidden="1">'General Ledger'!$213:$213,'General Ledger'!$214:$214,'General Ledger'!$215:$215,'General Ledger'!$216:$216,'General Ledger'!$217:$217,'General Ledger'!$218:$218,'General Ledger'!$219:$219,'General Ledger'!$220:$220,'General Ledger'!$221:$221,'General Ledger'!$222:$222,'General Ledger'!$223:$223,'General Ledger'!$224:$224,'General Ledger'!$225:$225,'General Ledger'!$226:$226,'General Ledger'!$227:$227,'General Ledger'!$228:$228</definedName>
    <definedName name="QB_DATA_12">Summary!A$209:A$209,Summary!A$210:A$210,Summary!A$211:A$211,Summary!A$212:A$212,Summary!A$213:A$213,Summary!A$214:A$214,Summary!A$215:A$215,Summary!A$216:A$216,Summary!A$217:A$217,Summary!A$218:A$218,Summary!A$219:A$219,Summary!A$220:A$220,Summary!A$221:A$221,Summary!A$222:A$222,Summary!A$223:A$223,Summary!A$224:A$224</definedName>
    <definedName name="QB_DATA_13" localSheetId="6" hidden="1">'General Ledger'!$229:$229,'General Ledger'!$230:$230,'General Ledger'!$231:$231,'General Ledger'!$232:$232,'General Ledger'!$233:$233,'General Ledger'!$234:$234,'General Ledger'!$235:$235,'General Ledger'!$236:$236,'General Ledger'!$237:$237,'General Ledger'!$238:$238,'General Ledger'!$239:$239,'General Ledger'!$240:$240,'General Ledger'!$241:$241,'General Ledger'!$242:$242,'General Ledger'!$243:$243,'General Ledger'!$244:$244</definedName>
    <definedName name="QB_DATA_13">Summary!A$225:A$225,Summary!A$226:A$226,Summary!A$227:A$227,Summary!A$228:A$228,Summary!A$229:A$229,Summary!A$230:A$230,Summary!A$231:A$231,Summary!A$232:A$232,Summary!A$233:A$233,Summary!A$234:A$234,Summary!A$235:A$235,Summary!A$236:A$236,Summary!A$237:A$237,Summary!A$238:A$238,Summary!A$239:A$239,Summary!A$240:A$240</definedName>
    <definedName name="QB_DATA_14" localSheetId="6" hidden="1">'General Ledger'!$245:$245,'General Ledger'!$246:$246,'General Ledger'!$247:$247,'General Ledger'!$248:$248,'General Ledger'!$249:$249,'General Ledger'!$250:$250,'General Ledger'!$251:$251,'General Ledger'!$252:$252,'General Ledger'!$253:$253,'General Ledger'!$254:$254,'General Ledger'!$255:$255,'General Ledger'!$256:$256,'General Ledger'!$257:$257,'General Ledger'!$258:$258,'General Ledger'!$259:$259,'General Ledger'!$260:$260</definedName>
    <definedName name="QB_DATA_14">Summary!A$241:A$241,Summary!A$242:A$242,Summary!A$243:A$243,Summary!A$244:A$244,Summary!A$245:A$245,Summary!A$246:A$246,Summary!A$247:A$247,Summary!A$248:A$248,Summary!A$249:A$249,Summary!A$250:A$250,Summary!A$251:A$251,Summary!A$252:A$252,Summary!A$253:A$253,Summary!A$254:A$254,Summary!A$255:A$255,Summary!A$256:A$256</definedName>
    <definedName name="QB_DATA_15" localSheetId="6" hidden="1">'General Ledger'!$261:$261,'General Ledger'!$262:$262,'General Ledger'!$263:$263,'General Ledger'!$264:$264,'General Ledger'!$265:$265,'General Ledger'!$266:$266,'General Ledger'!$267:$267,'General Ledger'!$268:$268,'General Ledger'!$269:$269,'General Ledger'!$270:$270,'General Ledger'!$271:$271,'General Ledger'!$272:$272,'General Ledger'!$273:$273,'General Ledger'!$274:$274,'General Ledger'!$275:$275,'General Ledger'!$276:$276</definedName>
    <definedName name="QB_DATA_15">Summary!A$257:A$257,Summary!A$258:A$258,Summary!A$259:A$259,Summary!A$260:A$260,Summary!A$261:A$261,Summary!A$262:A$262,Summary!A$263:A$263,Summary!A$264:A$264,Summary!A$266:A$266,Summary!A$268:A$268,Summary!A$269:A$269,Summary!A$270:A$270,Summary!A$271:A$271,Summary!A$272:A$272,Summary!A$274:A$274,Summary!A$275:A$275</definedName>
    <definedName name="QB_DATA_16" localSheetId="6" hidden="1">'General Ledger'!$277:$277,'General Ledger'!$278:$278,'General Ledger'!$279:$279,'General Ledger'!$280:$280,'General Ledger'!$281:$281,'General Ledger'!$282:$282,'General Ledger'!$283:$283,'General Ledger'!$284:$284,'General Ledger'!$285:$285,'General Ledger'!$286:$286,'General Ledger'!$287:$287,'General Ledger'!$288:$288,'General Ledger'!$289:$289,'General Ledger'!$290:$290,'General Ledger'!$291:$291,'General Ledger'!$292:$292</definedName>
    <definedName name="QB_DATA_16">Summary!A$277:A$277,Summary!A$280:A$280,Summary!A$281:A$281,Summary!A$283:A$283,Summary!A$285:A$285,Summary!A$287:A$287,Summary!A$290:A$290,Summary!A$292:A$292,Summary!A$294:A$294,Summary!A$295:A$295,Summary!A$296:A$296,Summary!A$297:A$297,Summary!A$298:A$298,Summary!A$299:A$299,Summary!A$301:A$301,Summary!A$303:A$303</definedName>
    <definedName name="QB_DATA_17" localSheetId="6" hidden="1">'General Ledger'!$293:$293,'General Ledger'!$294:$294,'General Ledger'!$295:$295,'General Ledger'!$296:$296,'General Ledger'!$297:$297,'General Ledger'!$298:$298,'General Ledger'!$299:$299,'General Ledger'!$300:$300,'General Ledger'!$301:$301,'General Ledger'!$302:$302,'General Ledger'!$303:$303,'General Ledger'!$304:$304,'General Ledger'!$305:$305,'General Ledger'!$306:$306,'General Ledger'!$307:$307,'General Ledger'!$308:$308</definedName>
    <definedName name="QB_DATA_17">Summary!A$305:A$305,Summary!A$306:A$306,Summary!A$308:A$308,Summary!A$311:A$311,Summary!A$313:A$313,Summary!A$315:A$315,Summary!A$316:A$316,Summary!A$318:A$318,Summary!A$320:A$320,Summary!A$322:A$322,Summary!A$324:A$324,Summary!A$327:A$327,Summary!A$329:A$329,Summary!A$331:A$331,Summary!A$333:A$333,Summary!A$335:A$335</definedName>
    <definedName name="QB_DATA_18" localSheetId="6" hidden="1">'General Ledger'!$309:$309,'General Ledger'!$310:$310,'General Ledger'!$311:$311,'General Ledger'!$312:$312,'General Ledger'!$313:$313,'General Ledger'!$315:$315,'General Ledger'!$317:$317,'General Ledger'!$318:$318,'General Ledger'!$319:$319,'General Ledger'!$321:$321,'General Ledger'!$322:$322,'General Ledger'!$323:$323,'General Ledger'!$324:$324,'General Ledger'!$325:$325,'General Ledger'!$326:$326,'General Ledger'!$328:$328</definedName>
    <definedName name="QB_DATA_18">Summary!A$337:A$337,Summary!A$338:A$338,Summary!A$339:A$339,Summary!A$340:A$340,Summary!A$341:A$341,Summary!A$342:A$342,Summary!A$343:A$343,Summary!A$344:A$344,Summary!A$345:A$345,Summary!A$346:A$346,Summary!A$347:A$347,Summary!A$348:A$348,Summary!A$349:A$349,Summary!A$350:A$350,Summary!A$351:A$351,Summary!A$352:A$352</definedName>
    <definedName name="QB_DATA_19" localSheetId="6" hidden="1">'General Ledger'!$329:$329,'General Ledger'!$330:$330,'General Ledger'!$333:$333,'General Ledger'!$334:$334,'General Ledger'!$336:$336,'General Ledger'!$337:$337,'General Ledger'!$338:$338,'General Ledger'!$339:$339,'General Ledger'!$340:$340,'General Ledger'!$341:$341,'General Ledger'!$342:$342,'General Ledger'!$343:$343,'General Ledger'!$344:$344,'General Ledger'!$345:$345,'General Ledger'!$346:$346,'General Ledger'!$347:$347</definedName>
    <definedName name="QB_DATA_19">Summary!A$353:A$353,Summary!A$354:A$354,Summary!A$355:A$355,Summary!A$356:A$356,Summary!A$357:A$357,Summary!A$358:A$358,Summary!A$359:A$359,Summary!A$360:A$360,Summary!A$361:A$361,Summary!A$362:A$362,Summary!A$363:A$363,Summary!A$364:A$364,Summary!A$365:A$365,Summary!A$366:A$366,Summary!A$367:A$367,Summary!A$368:A$368</definedName>
    <definedName name="QB_DATA_2" localSheetId="7" hidden="1">'Annual Budget'!$54:$54,'Annual Budget'!$55:$55,'Annual Budget'!$56:$56,'Annual Budget'!$59:$59,'Annual Budget'!$60:$60,'Annual Budget'!$61:$61,'Annual Budget'!$62:$62,'Annual Budget'!$63:$63,'Annual Budget'!$64:$64,'Annual Budget'!$65:$65,'Annual Budget'!$66:$66,'Annual Budget'!$67:$67,'Annual Budget'!$69:$69,'Annual Budget'!$70:$70,'Annual Budget'!$71:$71,'Annual Budget'!$72:$72</definedName>
    <definedName name="QB_DATA_2" localSheetId="5" hidden="1">'AP Aging'!$40:$40,'AP Aging'!$41:$41,'AP Aging'!$42:$42,'AP Aging'!$43:$43</definedName>
    <definedName name="QB_DATA_2" localSheetId="6" hidden="1">'General Ledger'!$43:$43,'General Ledger'!$44:$44,'General Ledger'!$45:$45,'General Ledger'!$46:$46,'General Ledger'!$47:$47,'General Ledger'!$48:$48,'General Ledger'!$49:$49,'General Ledger'!$50:$50,'General Ledger'!$51:$51,'General Ledger'!$52:$52,'General Ledger'!$53:$53,'General Ledger'!$54:$54,'General Ledger'!$55:$55,'General Ledger'!$56:$56,'General Ledger'!$57:$57,'General Ledger'!$58:$58</definedName>
    <definedName name="QB_DATA_2" localSheetId="4" hidden="1">'PL by Class'!$56:$56,'PL by Class'!$58:$58,'PL by Class'!$59:$59,'PL by Class'!$63:$63,'PL by Class'!$64:$64,'PL by Class'!$65:$65,'PL by Class'!$66:$66,'PL by Class'!$67:$67,'PL by Class'!$68:$68,'PL by Class'!$69:$69,'PL by Class'!$70:$70,'PL by Class'!$73:$73,'PL by Class'!$75:$75,'PL by Class'!$77:$77,'PL by Class'!$80:$80,'PL by Class'!$81:$81</definedName>
    <definedName name="QB_DATA_2">Summary!A$53:A$53,Summary!A$55:A$55,Summary!A$56:A$56,Summary!A$57:A$57,Summary!A$58:A$58,Summary!A$60:A$60,Summary!A$63:A$63,Summary!A$64:A$64,Summary!A$65:A$65,Summary!A$66:A$66,Summary!A$67:A$67,Summary!A$68:A$68,Summary!A$69:A$69,Summary!A$71:A$71,Summary!A$76:A$76,Summary!A$77:A$77</definedName>
    <definedName name="QB_DATA_2_1" localSheetId="2" hidden="1">'BvA Detail'!$54:$54,'BvA Detail'!$55:$55,'BvA Detail'!$58:$58,'BvA Detail'!$59:$59,'BvA Detail'!$60:$60,'BvA Detail'!$61:$61,'BvA Detail'!$62:$62,'BvA Detail'!$63:$63,'BvA Detail'!$64:$64,'BvA Detail'!$65:$65,'BvA Detail'!$66:$66,'BvA Detail'!$68:$68,'BvA Detail'!$69:$69,'BvA Detail'!$70:$70,'BvA Detail'!$71:$71,'BvA Detail'!$72:$72</definedName>
    <definedName name="QB_DATA_20" localSheetId="6" hidden="1">'General Ledger'!$348:$348,'General Ledger'!$349:$349,'General Ledger'!$350:$350,'General Ledger'!$351:$351,'General Ledger'!$352:$352,'General Ledger'!$353:$353,'General Ledger'!$354:$354,'General Ledger'!$355:$355,'General Ledger'!$356:$356,'General Ledger'!$357:$357,'General Ledger'!$358:$358,'General Ledger'!$359:$359,'General Ledger'!$360:$360,'General Ledger'!$361:$361,'General Ledger'!$362:$362,'General Ledger'!$363:$363</definedName>
    <definedName name="QB_DATA_20">Summary!A$369:A$369,Summary!A$370:A$370,Summary!A$371:A$371,Summary!A$372:A$372,Summary!A$373:A$373,Summary!A$374:A$374,Summary!A$375:A$375,Summary!A$376:A$376,Summary!A$377:A$377,Summary!A$378:A$378,Summary!A$379:A$379,Summary!A$380:A$380,Summary!A$381:A$381,Summary!A$382:A$382,Summary!A$383:A$383,Summary!A$384:A$384</definedName>
    <definedName name="QB_DATA_21" localSheetId="6" hidden="1">'General Ledger'!$364:$364,'General Ledger'!$366:$366,'General Ledger'!$368:$368,'General Ledger'!$371:$371,'General Ledger'!$373:$373,'General Ledger'!$375:$375,'General Ledger'!$376:$376,'General Ledger'!$377:$377,'General Ledger'!$378:$378,'General Ledger'!$379:$379,'General Ledger'!$380:$380,'General Ledger'!$381:$381,'General Ledger'!$382:$382,'General Ledger'!$383:$383,'General Ledger'!$384:$384,'General Ledger'!$386:$386</definedName>
    <definedName name="QB_DATA_21">Summary!A$385:A$385,Summary!A$386:A$386,Summary!A$387:A$387,Summary!A$388:A$388,Summary!A$389:A$389,Summary!A$390:A$390,Summary!A$391:A$391,Summary!A$392:A$392,Summary!A$393:A$393,Summary!A$394:A$394,Summary!A$395:A$395,Summary!A$396:A$396,Summary!A$397:A$397,Summary!A$398:A$398,Summary!A$399:A$399,Summary!A$400:A$400</definedName>
    <definedName name="QB_DATA_22" localSheetId="6" hidden="1">'General Ledger'!$388:$388,'General Ledger'!$390:$390,'General Ledger'!$391:$391,'General Ledger'!$393:$393,'General Ledger'!$396:$396,'General Ledger'!$398:$398,'General Ledger'!$400:$400,'General Ledger'!$401:$401,'General Ledger'!$403:$403,'General Ledger'!$405:$405,'General Ledger'!$407:$407,'General Ledger'!$409:$409,'General Ledger'!$412:$412,'General Ledger'!$414:$414,'General Ledger'!$416:$416,'General Ledger'!$418:$418</definedName>
    <definedName name="QB_DATA_22">Summary!A$401:A$401,Summary!A$402:A$402,Summary!A$403:A$403,Summary!A$404:A$404,Summary!A$405:A$405,Summary!A$406:A$406,Summary!A$407:A$407,Summary!A$408:A$408,Summary!A$409:A$409,Summary!A$410:A$410,Summary!A$411:A$411,Summary!A$412:A$412,Summary!A$413:A$413,Summary!A$414:A$414,Summary!A$415:A$415,Summary!A$416:A$416</definedName>
    <definedName name="QB_DATA_23" localSheetId="6" hidden="1">'General Ledger'!$420:$420,'General Ledger'!$422:$422,'General Ledger'!$423:$423,'General Ledger'!$424:$424,'General Ledger'!$425:$425,'General Ledger'!$426:$426,'General Ledger'!$427:$427,'General Ledger'!$428:$428,'General Ledger'!$429:$429,'General Ledger'!$430:$430,'General Ledger'!$431:$431,'General Ledger'!$432:$432,'General Ledger'!$433:$433,'General Ledger'!$434:$434,'General Ledger'!$435:$435,'General Ledger'!$436:$436</definedName>
    <definedName name="QB_DATA_23">Summary!A$417:A$417,Summary!A$418:A$418,Summary!A$419:A$419,Summary!A$420:A$420,Summary!A$421:A$421,Summary!A$422:A$422,Summary!A$423:A$423,Summary!A$424:A$424,Summary!A$425:A$425,Summary!A$426:A$426,Summary!A$427:A$427,Summary!A$428:A$428,Summary!A$429:A$429,Summary!A$430:A$430,Summary!A$431:A$431,Summary!A$432:A$432</definedName>
    <definedName name="QB_DATA_24" localSheetId="6" hidden="1">'General Ledger'!$437:$437,'General Ledger'!$438:$438,'General Ledger'!$439:$439,'General Ledger'!$440:$440,'General Ledger'!$441:$441,'General Ledger'!$442:$442,'General Ledger'!$443:$443,'General Ledger'!$444:$444,'General Ledger'!$445:$445,'General Ledger'!$446:$446,'General Ledger'!$447:$447,'General Ledger'!$448:$448,'General Ledger'!$449:$449,'General Ledger'!$450:$450,'General Ledger'!$451:$451,'General Ledger'!$452:$452</definedName>
    <definedName name="QB_DATA_24">Summary!A$433:A$433,Summary!A$434:A$434,Summary!A$435:A$435,Summary!A$436:A$436,Summary!A$437:A$437,Summary!A$438:A$438,Summary!A$439:A$439,Summary!A$440:A$440,Summary!A$441:A$441,Summary!A$442:A$442,Summary!A$443:A$443,Summary!A$444:A$444,Summary!A$445:A$445,Summary!A$446:A$446,Summary!A$447:A$447,Summary!A$448:A$448</definedName>
    <definedName name="QB_DATA_25" localSheetId="6" hidden="1">'General Ledger'!$453:$453,'General Ledger'!$454:$454,'General Ledger'!$455:$455,'General Ledger'!$456:$456,'General Ledger'!$457:$457,'General Ledger'!$458:$458,'General Ledger'!$459:$459,'General Ledger'!$460:$460,'General Ledger'!$461:$461,'General Ledger'!$462:$462,'General Ledger'!$463:$463,'General Ledger'!$464:$464,'General Ledger'!$465:$465,'General Ledger'!$466:$466,'General Ledger'!$467:$467,'General Ledger'!$468:$468</definedName>
    <definedName name="QB_DATA_25">Summary!A$449:A$449,Summary!A$450:A$450,Summary!A$451:A$451,Summary!A$452:A$452,Summary!A$453:A$453,Summary!A$454:A$454,Summary!A$455:A$455,Summary!A$456:A$456,Summary!A$457:A$457,Summary!A$458:A$458,Summary!A$459:A$459,Summary!A$460:A$460,Summary!A$461:A$461,Summary!A$462:A$462,Summary!A$463:A$463,Summary!A$464:A$464</definedName>
    <definedName name="QB_DATA_26" localSheetId="6" hidden="1">'General Ledger'!$469:$469,'General Ledger'!$470:$470,'General Ledger'!$471:$471,'General Ledger'!$472:$472,'General Ledger'!$473:$473,'General Ledger'!$474:$474,'General Ledger'!$475:$475,'General Ledger'!$476:$476,'General Ledger'!$477:$477,'General Ledger'!$478:$478,'General Ledger'!$479:$479,'General Ledger'!$480:$480,'General Ledger'!$481:$481,'General Ledger'!$482:$482,'General Ledger'!$483:$483,'General Ledger'!$484:$484</definedName>
    <definedName name="QB_DATA_26">Summary!A$465:A$465,Summary!A$466:A$466,Summary!A$467:A$467,Summary!A$468:A$468,Summary!A$469:A$469,Summary!A$470:A$470,Summary!A$471:A$471,Summary!A$472:A$472,Summary!A$473:A$473,Summary!A$474:A$474,Summary!A$475:A$475,Summary!A$476:A$476,Summary!A$477:A$477,Summary!A$478:A$478,Summary!A$479:A$479,Summary!A$480:A$480</definedName>
    <definedName name="QB_DATA_27" localSheetId="6" hidden="1">'General Ledger'!$485:$485,'General Ledger'!$486:$486,'General Ledger'!$487:$487,'General Ledger'!$488:$488,'General Ledger'!$489:$489,'General Ledger'!$490:$490,'General Ledger'!$491:$491,'General Ledger'!$492:$492,'General Ledger'!$493:$493,'General Ledger'!$494:$494,'General Ledger'!$495:$495,'General Ledger'!$496:$496,'General Ledger'!$497:$497,'General Ledger'!$498:$498,'General Ledger'!$499:$499,'General Ledger'!$500:$500</definedName>
    <definedName name="QB_DATA_27">Summary!A$481:A$481,Summary!A$482:A$482,Summary!A$483:A$483,Summary!A$484:A$484,Summary!A$485:A$485,Summary!A$486:A$486,Summary!A$487:A$487,Summary!A$488:A$488,Summary!A$489:A$489,Summary!A$490:A$490,Summary!A$491:A$491,Summary!A$492:A$492,Summary!A$493:A$493,Summary!A$494:A$494,Summary!A$495:A$495,Summary!A$496:A$496</definedName>
    <definedName name="QB_DATA_28" localSheetId="6" hidden="1">'General Ledger'!$501:$501,'General Ledger'!$502:$502,'General Ledger'!$503:$503,'General Ledger'!$504:$504,'General Ledger'!$505:$505,'General Ledger'!$506:$506,'General Ledger'!$507:$507,'General Ledger'!$508:$508,'General Ledger'!$509:$509,'General Ledger'!$510:$510,'General Ledger'!$511:$511,'General Ledger'!$512:$512,'General Ledger'!$513:$513,'General Ledger'!$514:$514,'General Ledger'!$515:$515,'General Ledger'!$516:$516</definedName>
    <definedName name="QB_DATA_28">Summary!A$497:A$497,Summary!A$498:A$498,Summary!A$499:A$499,Summary!A$500:A$500,Summary!A$501:A$501,Summary!A$502:A$502,Summary!A$503:A$503,Summary!A$504:A$504,Summary!A$505:A$505,Summary!A$506:A$506,Summary!A$507:A$507,Summary!A$508:A$508,Summary!A$509:A$509,Summary!A$510:A$510,Summary!A$511:A$511,Summary!A$512:A$512</definedName>
    <definedName name="QB_DATA_29" localSheetId="6" hidden="1">'General Ledger'!$517:$517,'General Ledger'!$518:$518,'General Ledger'!$519:$519,'General Ledger'!$520:$520,'General Ledger'!$521:$521,'General Ledger'!$522:$522,'General Ledger'!$523:$523,'General Ledger'!$524:$524,'General Ledger'!$525:$525,'General Ledger'!$526:$526,'General Ledger'!$527:$527,'General Ledger'!$528:$528,'General Ledger'!$529:$529,'General Ledger'!$530:$530,'General Ledger'!$531:$531,'General Ledger'!$532:$532</definedName>
    <definedName name="QB_DATA_29">Summary!A$513:A$513,Summary!A$514:A$514,Summary!A$516:A$516,Summary!A$517:A$517,Summary!A$518:A$518,Summary!A$519:A$519,Summary!A$520:A$520,Summary!A$521:A$521,Summary!A$522:A$522,Summary!A$523:A$523,Summary!A$524:A$524,Summary!A$525:A$525,Summary!A$526:A$526,Summary!A$527:A$527,Summary!A$528:A$528,Summary!A$529:A$529</definedName>
    <definedName name="QB_DATA_3" localSheetId="7" hidden="1">'Annual Budget'!$73:$73,'Annual Budget'!$75:$75,'Annual Budget'!$76:$76,'Annual Budget'!$79:$79,'Annual Budget'!$80:$80,'Annual Budget'!$81:$81,'Annual Budget'!$82:$82,'Annual Budget'!$83:$83,'Annual Budget'!$84:$84,'Annual Budget'!$85:$85,'Annual Budget'!$86:$86,'Annual Budget'!$88:$88,'Annual Budget'!$89:$89,'Annual Budget'!$91:$91,'Annual Budget'!$92:$92,'Annual Budget'!$95:$95</definedName>
    <definedName name="QB_DATA_3" localSheetId="6" hidden="1">'General Ledger'!$59:$59,'General Ledger'!$60:$60,'General Ledger'!$61:$61,'General Ledger'!$62:$62,'General Ledger'!$63:$63,'General Ledger'!$64:$64,'General Ledger'!$65:$65,'General Ledger'!$66:$66,'General Ledger'!$68:$68,'General Ledger'!$69:$69,'General Ledger'!$71:$71,'General Ledger'!$72:$72,'General Ledger'!$73:$73,'General Ledger'!$74:$74,'General Ledger'!$75:$75,'General Ledger'!$76:$76</definedName>
    <definedName name="QB_DATA_3" localSheetId="4" hidden="1">'PL by Class'!$82:$82,'PL by Class'!$83:$83,'PL by Class'!$84:$84,'PL by Class'!$85:$85,'PL by Class'!$86:$86,'PL by Class'!$87:$87,'PL by Class'!$89:$89,'PL by Class'!$90:$90,'PL by Class'!$91:$91,'PL by Class'!$94:$94,'PL by Class'!$96:$96,'PL by Class'!$97:$97,'PL by Class'!$98:$98,'PL by Class'!$99:$99,'PL by Class'!$100:$100,'PL by Class'!$101:$101</definedName>
    <definedName name="QB_DATA_3">Summary!A$79:A$79,Summary!A$80:A$80,Summary!A$83:A$83,Summary!A$84:A$84,Summary!A$85:A$85,Summary!A$86:A$86,Summary!A$87:A$87,Summary!A$88:A$88,Summary!A$89:A$89,Summary!A$90:A$90,Summary!A$91:A$91,Summary!A$93:A$93,Summary!A$94:A$94,Summary!A$95:A$95,Summary!A$96:A$96,Summary!A$97:A$97</definedName>
    <definedName name="QB_DATA_3_1" localSheetId="2" hidden="1">'BvA Detail'!$74:$74,'BvA Detail'!$75:$75,'BvA Detail'!$78:$78,'BvA Detail'!$79:$79,'BvA Detail'!$80:$80,'BvA Detail'!$81:$81,'BvA Detail'!$82:$82,'BvA Detail'!$83:$83,'BvA Detail'!$84:$84,'BvA Detail'!$85:$85,'BvA Detail'!$87:$87,'BvA Detail'!$88:$88,'BvA Detail'!$90:$90,'BvA Detail'!$91:$91,'BvA Detail'!$94:$94,'BvA Detail'!$95:$95</definedName>
    <definedName name="QB_DATA_30" localSheetId="6" hidden="1">'General Ledger'!$533:$533,'General Ledger'!$534:$534,'General Ledger'!$535:$535,'General Ledger'!$536:$536,'General Ledger'!$537:$537,'General Ledger'!$538:$538,'General Ledger'!$539:$539,'General Ledger'!$540:$540,'General Ledger'!$541:$541,'General Ledger'!$542:$542,'General Ledger'!$543:$543,'General Ledger'!$544:$544,'General Ledger'!$545:$545,'General Ledger'!$546:$546,'General Ledger'!$547:$547,'General Ledger'!$548:$548</definedName>
    <definedName name="QB_DATA_30">Summary!A$530:A$530,Summary!A$532:A$532,Summary!A$534:A$534,Summary!A$536:A$536,Summary!A$537:A$537,Summary!A$539:A$539,Summary!A$541:A$541,Summary!A$543:A$543,Summary!A$545:A$545,Summary!A$546:A$546,Summary!A$548:A$548,Summary!A$550:A$550,Summary!A$551:A$551,Summary!A$552:A$552,Summary!A$553:A$553,Summary!A$554:A$554</definedName>
    <definedName name="QB_DATA_31" localSheetId="6" hidden="1">'General Ledger'!$549:$549,'General Ledger'!$550:$550,'General Ledger'!$551:$551,'General Ledger'!$552:$552,'General Ledger'!$553:$553,'General Ledger'!$554:$554,'General Ledger'!$555:$555,'General Ledger'!$556:$556,'General Ledger'!$557:$557,'General Ledger'!$558:$558,'General Ledger'!$559:$559,'General Ledger'!$560:$560,'General Ledger'!$561:$561,'General Ledger'!$562:$562,'General Ledger'!$563:$563,'General Ledger'!$564:$564</definedName>
    <definedName name="QB_DATA_31">Summary!A$555:A$555,Summary!A$558:A$558,Summary!A$559:A$559,Summary!A$561:A$561,Summary!A$563:A$563,Summary!A$565:A$565,Summary!A$567:A$567,Summary!A$569:A$569,Summary!A$571:A$571,Summary!A$573:A$573,Summary!A$575:A$575,Summary!A$577:A$577,Summary!A$580:A$580,Summary!A$581:A$581,Summary!A$582:A$582,Summary!A$584:A$584</definedName>
    <definedName name="QB_DATA_32" localSheetId="6" hidden="1">'General Ledger'!$565:$565,'General Ledger'!$566:$566,'General Ledger'!$567:$567,'General Ledger'!$568:$568,'General Ledger'!$569:$569,'General Ledger'!$570:$570,'General Ledger'!$571:$571,'General Ledger'!$572:$572,'General Ledger'!$573:$573,'General Ledger'!$574:$574,'General Ledger'!$575:$575,'General Ledger'!$576:$576,'General Ledger'!$577:$577,'General Ledger'!$578:$578,'General Ledger'!$579:$579,'General Ledger'!$580:$580</definedName>
    <definedName name="QB_DATA_32">Summary!A$585:A$585,Summary!A$586:A$586,Summary!A$587:A$587,Summary!A$588:A$588,Summary!A$589:A$589,Summary!A$590:A$590,Summary!A$591:A$591,Summary!A$592:A$592,Summary!A$593:A$593,Summary!A$594:A$594,Summary!A$595:A$595,Summary!A$597:A$597,Summary!A$599:A$599,Summary!A$601:A$601,Summary!A$604:A$604,Summary!A$606:A$606</definedName>
    <definedName name="QB_DATA_33" localSheetId="6" hidden="1">'General Ledger'!$581:$581,'General Ledger'!$582:$582,'General Ledger'!$583:$583,'General Ledger'!$584:$584,'General Ledger'!$585:$585,'General Ledger'!$586:$586,'General Ledger'!$587:$587,'General Ledger'!$588:$588,'General Ledger'!$589:$589,'General Ledger'!$590:$590,'General Ledger'!$591:$591,'General Ledger'!$592:$592,'General Ledger'!$593:$593,'General Ledger'!$594:$594,'General Ledger'!$595:$595,'General Ledger'!$596:$596</definedName>
    <definedName name="QB_DATA_33">Summary!A$608:A$608,Summary!A$610:A$610,Summary!A$612:A$612,Summary!A$614:A$614,Summary!A$616:A$616,Summary!A$617:A$617,Summary!A$618:A$618,Summary!A$619:A$619,Summary!A$620:A$620,Summary!A$622:A$622,Summary!A$624:A$624,Summary!A$626:A$626,Summary!A$628:A$628,Summary!A$630:A$630,Summary!A$632:A$632,Summary!A$634:A$634</definedName>
    <definedName name="QB_DATA_34" localSheetId="6" hidden="1">'General Ledger'!$597:$597,'General Ledger'!$598:$598,'General Ledger'!$599:$599,'General Ledger'!$600:$600,'General Ledger'!$601:$601,'General Ledger'!$602:$602,'General Ledger'!$603:$603,'General Ledger'!$604:$604,'General Ledger'!$605:$605,'General Ledger'!$606:$606,'General Ledger'!$607:$607,'General Ledger'!$608:$608,'General Ledger'!$609:$609,'General Ledger'!$610:$610,'General Ledger'!$611:$611,'General Ledger'!$612:$612</definedName>
    <definedName name="QB_DATA_34">Summary!A$636:A$636,Summary!A$638:A$638,Summary!A$639:A$639,Summary!A$640:A$640,Summary!A$641:A$641,Summary!A$642:A$642,Summary!A$644:A$644,Summary!A$645:A$645,Summary!A$646:A$646,Summary!A$648:A$648,Summary!A$650:A$650,Summary!A$653:A$653,Summary!A$655:A$655,Summary!A$656:A$656,Summary!A$657:A$657,Summary!A$658:A$658</definedName>
    <definedName name="QB_DATA_35" localSheetId="6" hidden="1">'General Ledger'!$613:$613,'General Ledger'!$614:$614,'General Ledger'!$615:$615,'General Ledger'!$616:$616,'General Ledger'!$617:$617,'General Ledger'!$618:$618,'General Ledger'!$619:$619,'General Ledger'!$620:$620,'General Ledger'!$621:$621,'General Ledger'!$622:$622,'General Ledger'!$623:$623,'General Ledger'!$624:$624,'General Ledger'!$625:$625,'General Ledger'!$626:$626,'General Ledger'!$627:$627,'General Ledger'!$628:$628</definedName>
    <definedName name="QB_DATA_35">Summary!A$659:A$659,Summary!A$660:A$660,Summary!A$661:A$661,Summary!A$662:A$662,Summary!A$663:A$663,Summary!A$664:A$664,Summary!A$665:A$665,Summary!A$666:A$666,Summary!A$667:A$667,Summary!A$668:A$668,Summary!A$669:A$669,Summary!A$670:A$670,Summary!A$671:A$671,Summary!A$672:A$672,Summary!A$673:A$673,Summary!A$674:A$674</definedName>
    <definedName name="QB_DATA_36" localSheetId="6" hidden="1">'General Ledger'!$629:$629,'General Ledger'!$630:$630,'General Ledger'!$631:$631,'General Ledger'!$632:$632,'General Ledger'!$633:$633,'General Ledger'!$634:$634,'General Ledger'!$635:$635,'General Ledger'!$636:$636,'General Ledger'!$637:$637,'General Ledger'!$638:$638,'General Ledger'!$639:$639,'General Ledger'!$640:$640,'General Ledger'!$641:$641,'General Ledger'!$642:$642,'General Ledger'!$643:$643,'General Ledger'!$644:$644</definedName>
    <definedName name="QB_DATA_36">Summary!A$675:A$675,Summary!A$676:A$676,Summary!A$677:A$677,Summary!A$678:A$678,Summary!A$679:A$679,Summary!A$680:A$680,Summary!A$681:A$681,Summary!A$683:A$683,Summary!A$684:A$684,Summary!A$685:A$685,Summary!A$686:A$686,Summary!A$687:A$687,Summary!A$688:A$688,Summary!A$689:A$689,Summary!A$690:A$690,Summary!A$691:A$691</definedName>
    <definedName name="QB_DATA_37" localSheetId="6" hidden="1">'General Ledger'!$646:$646,'General Ledger'!$648:$648,'General Ledger'!$650:$650,'General Ledger'!$651:$651,'General Ledger'!$652:$652,'General Ledger'!$653:$653,'General Ledger'!$654:$654,'General Ledger'!$655:$655,'General Ledger'!$656:$656,'General Ledger'!$657:$657,'General Ledger'!$658:$658,'General Ledger'!$659:$659,'General Ledger'!$660:$660,'General Ledger'!$661:$661,'General Ledger'!$663:$663,'General Ledger'!$664:$664</definedName>
    <definedName name="QB_DATA_37">Summary!A$692:A$692,Summary!A$693:A$693,Summary!A$694:A$694,Summary!A$695:A$695,Summary!A$696:A$696,Summary!A$697:A$697,Summary!A$698:A$698,Summary!A$699:A$699,Summary!A$700:A$700,Summary!A$701:A$701,Summary!A$702:A$702,Summary!A$703:A$703,Summary!A$704:A$704,Summary!A$706:A$706,Summary!A$707:A$707,Summary!A$709:A$709</definedName>
    <definedName name="QB_DATA_38" localSheetId="6" hidden="1">'General Ledger'!$665:$665,'General Ledger'!$666:$666,'General Ledger'!$667:$667,'General Ledger'!$668:$668,'General Ledger'!$669:$669,'General Ledger'!$670:$670,'General Ledger'!$671:$671,'General Ledger'!$672:$672,'General Ledger'!$673:$673,'General Ledger'!$674:$674,'General Ledger'!$675:$675,'General Ledger'!$676:$676,'General Ledger'!$677:$677,'General Ledger'!$678:$678,'General Ledger'!$679:$679,'General Ledger'!$680:$680</definedName>
    <definedName name="QB_DATA_38">Summary!A$711:A$711,Summary!A$714:A$714,Summary!A$716:A$716,Summary!A$717:A$717,Summary!A$719:A$719,Summary!A$721:A$721,Summary!A$722:A$722,Summary!A$724:A$724,Summary!A$725:A$725,Summary!A$726:A$726,Summary!A$728:A$728,Summary!A$730:A$730,Summary!A$733:A$733,Summary!A$735:A$735,Summary!A$737:A$737,Summary!A$739:A$739</definedName>
    <definedName name="QB_DATA_39" localSheetId="6" hidden="1">'General Ledger'!$681:$681,'General Ledger'!$682:$682,'General Ledger'!$683:$683,'General Ledger'!$684:$684,'General Ledger'!$685:$685,'General Ledger'!$686:$686,'General Ledger'!$687:$687,'General Ledger'!$688:$688,'General Ledger'!$689:$689,'General Ledger'!$690:$690,'General Ledger'!$691:$691,'General Ledger'!$692:$692,'General Ledger'!$693:$693,'General Ledger'!$694:$694,'General Ledger'!$695:$695,'General Ledger'!$697:$697</definedName>
    <definedName name="QB_DATA_39">Summary!A$740:A$740,Summary!A$741:A$741,Summary!A$742:A$742,Summary!A$743:A$743,Summary!A$744:A$744,Summary!A$745:A$745,Summary!A$747:A$747,Summary!A$750:A$750,Summary!A$752:A$752,Summary!A$754:A$754,Summary!A$756:A$756,Summary!A$758:A$758,Summary!A$760:A$760,Summary!A$762:A$762,Summary!A$764:A$764,Summary!A$765:A$765</definedName>
    <definedName name="QB_DATA_4" localSheetId="7" hidden="1">'Annual Budget'!$96:$96,'Annual Budget'!$98:$98,'Annual Budget'!$99:$99,'Annual Budget'!$101:$101,'Annual Budget'!$102:$102,'Annual Budget'!$103:$103,'Annual Budget'!$104:$104,'Annual Budget'!$107:$107,'Annual Budget'!$108:$108,'Annual Budget'!$109:$109,'Annual Budget'!$110:$110,'Annual Budget'!$111:$111,'Annual Budget'!$112:$112,'Annual Budget'!$113:$113,'Annual Budget'!$114:$114,'Annual Budget'!$115:$115</definedName>
    <definedName name="QB_DATA_4" localSheetId="6" hidden="1">'General Ledger'!$77:$77,'General Ledger'!$78:$78,'General Ledger'!$79:$79,'General Ledger'!$80:$80,'General Ledger'!$81:$81,'General Ledger'!$82:$82,'General Ledger'!$83:$83,'General Ledger'!$84:$84,'General Ledger'!$85:$85,'General Ledger'!$86:$86,'General Ledger'!$87:$87,'General Ledger'!$88:$88,'General Ledger'!$89:$89,'General Ledger'!$90:$90,'General Ledger'!$91:$91,'General Ledger'!$92:$92</definedName>
    <definedName name="QB_DATA_4" localSheetId="4" hidden="1">'PL by Class'!$102:$102,'PL by Class'!$103:$103,'PL by Class'!$106:$106,'PL by Class'!$107:$107,'PL by Class'!$110:$110,'PL by Class'!$111:$111,'PL by Class'!$112:$112,'PL by Class'!$114:$114,'PL by Class'!$117:$117,'PL by Class'!$119:$119,'PL by Class'!$120:$120,'PL by Class'!$121:$121,'PL by Class'!$125:$125,'PL by Class'!$129:$129,'PL by Class'!$130:$130,'PL by Class'!$131:$131</definedName>
    <definedName name="QB_DATA_4">Summary!A$98:A$98,Summary!A$101:A$101,Summary!A$104:A$104,Summary!A$105:A$105,Summary!A$106:A$106,Summary!A$108:A$108,Summary!A$109:A$109,Summary!A$110:A$110,Summary!A$112:A$112,Summary!A$113:A$113,Summary!A$115:A$115,Summary!A$116:A$116,Summary!A$117:A$117,Summary!A$118:A$118,Summary!A$119:A$119,Summary!A$120:A$120</definedName>
    <definedName name="QB_DATA_4_1" localSheetId="2" hidden="1">'BvA Detail'!$97:$97,'BvA Detail'!$98:$98,'BvA Detail'!$100:$100,'BvA Detail'!$101:$101,'BvA Detail'!$102:$102,'BvA Detail'!$103:$103,'BvA Detail'!$106:$106,'BvA Detail'!$107:$107,'BvA Detail'!$108:$108,'BvA Detail'!$109:$109,'BvA Detail'!$110:$110,'BvA Detail'!$111:$111,'BvA Detail'!$112:$112,'BvA Detail'!$113:$113,'BvA Detail'!$114:$114,'BvA Detail'!$115:$115</definedName>
    <definedName name="QB_DATA_40" localSheetId="6" hidden="1">'General Ledger'!$700:$700,'General Ledger'!$702:$702,'General Ledger'!$704:$704,'General Ledger'!$705:$705,'General Ledger'!$707:$707,'General Ledger'!$709:$709,'General Ledger'!$711:$711,'General Ledger'!$713:$713,'General Ledger'!$714:$714,'General Ledger'!$716:$716,'General Ledger'!$718:$718,'General Ledger'!$719:$719,'General Ledger'!$720:$720,'General Ledger'!$721:$721,'General Ledger'!$722:$722,'General Ledger'!$723:$723</definedName>
    <definedName name="QB_DATA_40">Summary!A$766:A$766,Summary!A$767:A$767,Summary!A$769:A$769,Summary!A$770:A$770,Summary!A$772:A$772,Summary!A$774:A$774,Summary!A$775:A$775,Summary!A$777:A$777,Summary!A$778:A$778,Summary!A$779:A$779,Summary!A$781:A$781,Summary!A$783:A$783,Summary!A$785:A$785,Summary!A$786:A$786,Summary!A$787:A$787,Summary!A$789:A$789</definedName>
    <definedName name="QB_DATA_41" localSheetId="6" hidden="1">'General Ledger'!$724:$724,'General Ledger'!$725:$725,'General Ledger'!$726:$726,'General Ledger'!$727:$727,'General Ledger'!$728:$728,'General Ledger'!$729:$729,'General Ledger'!$730:$730,'General Ledger'!$731:$731,'General Ledger'!$732:$732,'General Ledger'!$733:$733,'General Ledger'!$734:$734,'General Ledger'!$735:$735,'General Ledger'!$736:$736,'General Ledger'!$737:$737,'General Ledger'!$738:$738,'General Ledger'!$739:$739</definedName>
    <definedName name="QB_DATA_41">Summary!A$790:A$790,Summary!A$791:A$791,Summary!A$792:A$792,Summary!A$794:A$794,Summary!A$795:A$795,Summary!A$796:A$796,Summary!A$797:A$797,Summary!A$799:A$799,Summary!A$800:A$800,Summary!A$802:A$802,Summary!A$803:A$803,Summary!A$805:A$805,Summary!A$806:A$806,Summary!A$807:A$807,Summary!A$809:A$809,Summary!A$810:A$810</definedName>
    <definedName name="QB_DATA_42" localSheetId="6" hidden="1">'General Ledger'!$740:$740,'General Ledger'!$741:$741,'General Ledger'!$742:$742,'General Ledger'!$743:$743,'General Ledger'!$744:$744,'General Ledger'!$745:$745,'General Ledger'!$746:$746,'General Ledger'!$747:$747,'General Ledger'!$748:$748,'General Ledger'!$749:$749,'General Ledger'!$750:$750,'General Ledger'!$751:$751,'General Ledger'!$754:$754,'General Ledger'!$755:$755,'General Ledger'!$757:$757,'General Ledger'!$759:$759</definedName>
    <definedName name="QB_DATA_42">Summary!A$812:A$812,Summary!A$814:A$814,Summary!A$816:A$816,Summary!A$818:A$818,Summary!A$819:A$819,Summary!A$821:A$821,Summary!A$823:A$823,Summary!A$824:A$824,Summary!A$825:A$825,Summary!A$827:A$827,Summary!A$829:A$829,Summary!A$831:A$831,Summary!A$833:A$833,Summary!A$835:A$835,Summary!A$838:A$838,Summary!A$839:A$839</definedName>
    <definedName name="QB_DATA_43" localSheetId="6" hidden="1">'General Ledger'!$761:$761,'General Ledger'!$763:$763,'General Ledger'!$765:$765,'General Ledger'!$767:$767,'General Ledger'!$769:$769,'General Ledger'!$771:$771,'General Ledger'!$773:$773,'General Ledger'!$776:$776,'General Ledger'!$777:$777,'General Ledger'!$778:$778,'General Ledger'!$779:$779,'General Ledger'!$780:$780,'General Ledger'!$781:$781,'General Ledger'!$782:$782,'General Ledger'!$783:$783,'General Ledger'!$785:$785</definedName>
    <definedName name="QB_DATA_43">Summary!A$841:A$841,Summary!A$842:A$842,Summary!A$844:A$844,Summary!A$845:A$845,Summary!A$847:A$847,Summary!A$849:A$849,Summary!A$850:A$850,Summary!A$852:A$852,Summary!A$853:A$853,Summary!A$855:A$855,Summary!A$856:A$856,Summary!A$858:A$858,Summary!A$859:A$859,Summary!A$860:A$860,Summary!A$862:A$862,Summary!A$864:A$864</definedName>
    <definedName name="QB_DATA_44" localSheetId="6" hidden="1">'General Ledger'!$786:$786,'General Ledger'!$787:$787,'General Ledger'!$788:$788,'General Ledger'!$789:$789,'General Ledger'!$790:$790,'General Ledger'!$791:$791,'General Ledger'!$792:$792,'General Ledger'!$793:$793,'General Ledger'!$794:$794,'General Ledger'!$795:$795,'General Ledger'!$796:$796,'General Ledger'!$797:$797,'General Ledger'!$798:$798,'General Ledger'!$799:$799,'General Ledger'!$800:$800,'General Ledger'!$801:$801</definedName>
    <definedName name="QB_DATA_44">Summary!A$865:A$865,Summary!A$867:A$867,Summary!A$869:A$869,Summary!A$870:A$870,Summary!A$872:A$872,Summary!A$874:A$874,Summary!A$875:A$875,Summary!A$876:A$876,Summary!A$877:A$877,Summary!A$878:A$878,Summary!A$879:A$879,Summary!A$880:A$880,Summary!A$881:A$881,Summary!A$882:A$882,Summary!A$883:A$883,Summary!A$884:A$884</definedName>
    <definedName name="QB_DATA_45" localSheetId="6" hidden="1">'General Ledger'!$802:$802,'General Ledger'!$803:$803,'General Ledger'!$804:$804,'General Ledger'!$805:$805,'General Ledger'!$806:$806,'General Ledger'!$807:$807,'General Ledger'!$808:$808,'General Ledger'!$809:$809,'General Ledger'!$810:$810,'General Ledger'!$811:$811,'General Ledger'!$812:$812,'General Ledger'!$813:$813,'General Ledger'!$814:$814,'General Ledger'!$815:$815,'General Ledger'!$816:$816,'General Ledger'!$817:$817</definedName>
    <definedName name="QB_DATA_45">Summary!A$885:A$885,Summary!A$886:A$886,Summary!A$887:A$887,Summary!A$888:A$888,Summary!A$889:A$889,Summary!A$890:A$890,Summary!A$891:A$891,Summary!A$892:A$892,Summary!A$894:A$894,Summary!A$896:A$896,Summary!A$898:A$898,Summary!A$900:A$900,Summary!A$902:A$902,Summary!A$905:A$905,Summary!A$907:A$907,Summary!A$908:A$908</definedName>
    <definedName name="QB_DATA_46" localSheetId="6" hidden="1">'General Ledger'!$818:$818,'General Ledger'!$819:$819,'General Ledger'!$820:$820,'General Ledger'!$821:$821,'General Ledger'!$822:$822,'General Ledger'!$823:$823,'General Ledger'!$824:$824,'General Ledger'!$825:$825,'General Ledger'!$826:$826,'General Ledger'!$827:$827,'General Ledger'!$828:$828,'General Ledger'!$829:$829,'General Ledger'!$830:$830,'General Ledger'!$831:$831,'General Ledger'!$832:$832,'General Ledger'!$833:$833</definedName>
    <definedName name="QB_DATA_46">Summary!A$910:A$910,Summary!A$912:A$912,Summary!A$914:A$914,Summary!A$917:A$917,Summary!A$918:A$918,Summary!A$920:A$920,Summary!A$922:A$922,Summary!A$923:A$923,Summary!A$925:A$925,Summary!A$926:A$926,Summary!A$928:A$928,Summary!A$929:A$929,Summary!A$930:A$930,Summary!A$932:A$932,Summary!A$933:A$933,Summary!A$935:A$935</definedName>
    <definedName name="QB_DATA_47" localSheetId="6" hidden="1">'General Ledger'!$834:$834,'General Ledger'!$835:$835,'General Ledger'!$836:$836,'General Ledger'!$837:$837,'General Ledger'!$838:$838,'General Ledger'!$839:$839,'General Ledger'!$840:$840,'General Ledger'!$841:$841,'General Ledger'!$842:$842,'General Ledger'!$843:$843,'General Ledger'!$844:$844,'General Ledger'!$845:$845,'General Ledger'!$846:$846,'General Ledger'!$847:$847,'General Ledger'!$848:$848,'General Ledger'!$849:$849</definedName>
    <definedName name="QB_DATA_47">Summary!A$936:A$936,Summary!A$937:A$937,Summary!A$939:A$939,Summary!A$941:A$941,Summary!A$942:A$942,Summary!A$944:A$944,Summary!A$945:A$945,Summary!A$946:A$946,Summary!A$948:A$948,Summary!A$949:A$949,Summary!A$951:A$951,Summary!A$953:A$953,Summary!A$955:A$955,Summary!A$958:A$958,Summary!A$960:A$960,Summary!A$962:A$962</definedName>
    <definedName name="QB_DATA_48" localSheetId="6" hidden="1">'General Ledger'!$851:$851,'General Ledger'!$853:$853,'General Ledger'!$855:$855,'General Ledger'!$858:$858,'General Ledger'!$860:$860,'General Ledger'!$862:$862,'General Ledger'!$864:$864,'General Ledger'!$866:$866,'General Ledger'!$868:$868,'General Ledger'!$870:$870,'General Ledger'!$872:$872,'General Ledger'!$873:$873,'General Ledger'!$875:$875,'General Ledger'!$877:$877,'General Ledger'!$879:$879,'General Ledger'!$881:$881</definedName>
    <definedName name="QB_DATA_48">Summary!A$964:A$964,Summary!A$966:A$966,Summary!A$968:A$968,Summary!A$971:A$971,Summary!A$972:A$972,Summary!A$974:A$974,Summary!A$977:A$977,Summary!A$978:A$978,Summary!A$980:A$980,Summary!A$982:A$982,Summary!A$984:A$984,Summary!A$986:A$986,Summary!A$988:A$988,Summary!A$990:A$990,Summary!A$992:A$992,Summary!A$994:A$994</definedName>
    <definedName name="QB_DATA_49" localSheetId="6" hidden="1">'General Ledger'!$883:$883,'General Ledger'!$885:$885,'General Ledger'!$887:$887,'General Ledger'!$889:$889,'General Ledger'!$891:$891,'General Ledger'!$892:$892,'General Ledger'!$893:$893,'General Ledger'!$894:$894,'General Ledger'!$895:$895,'General Ledger'!$896:$896,'General Ledger'!$898:$898,'General Ledger'!$900:$900,'General Ledger'!$902:$902,'General Ledger'!$905:$905,'General Ledger'!$906:$906,'General Ledger'!$908:$908</definedName>
    <definedName name="QB_DATA_5" localSheetId="7" hidden="1">'Annual Budget'!$116:$116,'Annual Budget'!$118:$118,'Annual Budget'!$119:$119,'Annual Budget'!$120:$120,'Annual Budget'!$121:$121,'Annual Budget'!$122:$122,'Annual Budget'!$123:$123,'Annual Budget'!$124:$124,'Annual Budget'!$127:$127,'Annual Budget'!$130:$130,'Annual Budget'!$131:$131,'Annual Budget'!$132:$132,'Annual Budget'!$133:$133,'Annual Budget'!$134:$134,'Annual Budget'!$135:$135,'Annual Budget'!$137:$137</definedName>
    <definedName name="QB_DATA_5" localSheetId="6" hidden="1">'General Ledger'!$93:$93,'General Ledger'!$94:$94,'General Ledger'!$95:$95,'General Ledger'!$96:$96,'General Ledger'!$97:$97,'General Ledger'!$98:$98,'General Ledger'!$99:$99,'General Ledger'!$102:$102,'General Ledger'!$103:$103,'General Ledger'!$104:$104,'General Ledger'!$105:$105,'General Ledger'!$106:$106,'General Ledger'!$107:$107,'General Ledger'!$108:$108,'General Ledger'!$109:$109,'General Ledger'!$110:$110</definedName>
    <definedName name="QB_DATA_5" localSheetId="4" hidden="1">'PL by Class'!$134:$134,'PL by Class'!$135:$135</definedName>
    <definedName name="QB_DATA_5">Summary!A$121:A$121,Summary!A$124:A$124,Summary!A$125:A$125,Summary!A$128:A$128,Summary!A$129:A$129,Summary!A$131:A$131,Summary!A$134:A$134,Summary!A$137:A$137,Summary!A$139:A$139,Summary!A$140:A$140,Summary!A$141:A$141,Summary!A$142:A$142,Summary!A$143:A$143,Summary!A$147:A$147,Summary!A$152:A$152,Summary!A$153:A$153</definedName>
    <definedName name="QB_DATA_5_1" localSheetId="2" hidden="1">'BvA Detail'!$117:$117,'BvA Detail'!$118:$118,'BvA Detail'!$119:$119,'BvA Detail'!$120:$120,'BvA Detail'!$121:$121,'BvA Detail'!$122:$122,'BvA Detail'!$123:$123,'BvA Detail'!$126:$126,'BvA Detail'!$129:$129,'BvA Detail'!$130:$130,'BvA Detail'!$131:$131,'BvA Detail'!$132:$132,'BvA Detail'!$133:$133,'BvA Detail'!$134:$134,'BvA Detail'!$136:$136,'BvA Detail'!$137:$137</definedName>
    <definedName name="QB_DATA_50" localSheetId="6" hidden="1">'General Ledger'!$909:$909,'General Ledger'!$910:$910,'General Ledger'!$911:$911,'General Ledger'!$912:$912,'General Ledger'!$913:$913,'General Ledger'!$914:$914,'General Ledger'!$915:$915,'General Ledger'!$916:$916,'General Ledger'!$917:$917,'General Ledger'!$918:$918,'General Ledger'!$919:$919,'General Ledger'!$920:$920,'General Ledger'!$921:$921,'General Ledger'!$922:$922,'General Ledger'!$923:$923,'General Ledger'!$924:$924</definedName>
    <definedName name="QB_DATA_51" localSheetId="6" hidden="1">'General Ledger'!$925:$925,'General Ledger'!$926:$926,'General Ledger'!$927:$927,'General Ledger'!$928:$928,'General Ledger'!$929:$929,'General Ledger'!$930:$930,'General Ledger'!$931:$931,'General Ledger'!$932:$932,'General Ledger'!$933:$933,'General Ledger'!$934:$934,'General Ledger'!$935:$935,'General Ledger'!$936:$936,'General Ledger'!$938:$938,'General Ledger'!$939:$939,'General Ledger'!$940:$940,'General Ledger'!$941:$941</definedName>
    <definedName name="QB_DATA_52" localSheetId="6" hidden="1">'General Ledger'!$942:$942,'General Ledger'!$943:$943,'General Ledger'!$944:$944,'General Ledger'!$945:$945,'General Ledger'!$946:$946,'General Ledger'!$947:$947,'General Ledger'!$948:$948,'General Ledger'!$949:$949,'General Ledger'!$950:$950,'General Ledger'!$951:$951,'General Ledger'!$952:$952,'General Ledger'!$953:$953,'General Ledger'!$954:$954,'General Ledger'!$955:$955,'General Ledger'!$956:$956,'General Ledger'!$957:$957</definedName>
    <definedName name="QB_DATA_53" localSheetId="6" hidden="1">'General Ledger'!$958:$958,'General Ledger'!$959:$959,'General Ledger'!$961:$961,'General Ledger'!$963:$963,'General Ledger'!$965:$965,'General Ledger'!$968:$968,'General Ledger'!$969:$969,'General Ledger'!$970:$970,'General Ledger'!$971:$971,'General Ledger'!$972:$972,'General Ledger'!$973:$973,'General Ledger'!$974:$974,'General Ledger'!$975:$975,'General Ledger'!$976:$976,'General Ledger'!$977:$977,'General Ledger'!$978:$978</definedName>
    <definedName name="QB_DATA_54" localSheetId="6" hidden="1">'General Ledger'!$979:$979,'General Ledger'!$980:$980,'General Ledger'!$981:$981,'General Ledger'!$982:$982,'General Ledger'!$983:$983,'General Ledger'!$984:$984,'General Ledger'!$985:$985,'General Ledger'!$986:$986,'General Ledger'!$988:$988,'General Ledger'!$989:$989,'General Ledger'!$991:$991,'General Ledger'!$993:$993,'General Ledger'!$995:$995,'General Ledger'!$996:$996,'General Ledger'!$998:$998,'General Ledger'!$1000:$1000</definedName>
    <definedName name="QB_DATA_55" localSheetId="6" hidden="1">'General Ledger'!$1002:$1002,'General Ledger'!$1005:$1005,'General Ledger'!$1006:$1006,'General Ledger'!$1007:$1007,'General Ledger'!$1008:$1008,'General Ledger'!$1009:$1009,'General Ledger'!$1010:$1010,'General Ledger'!$1012:$1012,'General Ledger'!$1013:$1013,'General Ledger'!$1015:$1015,'General Ledger'!$1018:$1018,'General Ledger'!$1020:$1020,'General Ledger'!$1022:$1022,'General Ledger'!$1024:$1024,'General Ledger'!$1025:$1025,'General Ledger'!$1026:$1026</definedName>
    <definedName name="QB_DATA_56" localSheetId="6" hidden="1">'General Ledger'!$1028:$1028,'General Ledger'!$1031:$1031,'General Ledger'!$1033:$1033,'General Ledger'!$1035:$1035,'General Ledger'!$1037:$1037,'General Ledger'!$1039:$1039,'General Ledger'!$1041:$1041,'General Ledger'!$1043:$1043,'General Ledger'!$1045:$1045,'General Ledger'!$1046:$1046,'General Ledger'!$1047:$1047,'General Ledger'!$1049:$1049,'General Ledger'!$1050:$1050,'General Ledger'!$1052:$1052,'General Ledger'!$1053:$1053,'General Ledger'!$1054:$1054</definedName>
    <definedName name="QB_DATA_57" localSheetId="6" hidden="1">'General Ledger'!$1055:$1055,'General Ledger'!$1056:$1056,'General Ledger'!$1057:$1057,'General Ledger'!$1059:$1059,'General Ledger'!$1060:$1060,'General Ledger'!$1061:$1061,'General Ledger'!$1063:$1063,'General Ledger'!$1064:$1064,'General Ledger'!$1065:$1065,'General Ledger'!$1066:$1066,'General Ledger'!$1068:$1068,'General Ledger'!$1069:$1069,'General Ledger'!$1070:$1070,'General Ledger'!$1071:$1071,'General Ledger'!$1072:$1072,'General Ledger'!$1073:$1073</definedName>
    <definedName name="QB_DATA_58" localSheetId="6" hidden="1">'General Ledger'!$1074:$1074,'General Ledger'!$1075:$1075,'General Ledger'!$1077:$1077,'General Ledger'!$1079:$1079,'General Ledger'!$1080:$1080,'General Ledger'!$1081:$1081,'General Ledger'!$1082:$1082,'General Ledger'!$1083:$1083,'General Ledger'!$1084:$1084,'General Ledger'!$1085:$1085,'General Ledger'!$1087:$1087,'General Ledger'!$1088:$1088,'General Ledger'!$1089:$1089,'General Ledger'!$1090:$1090,'General Ledger'!$1091:$1091,'General Ledger'!$1092:$1092</definedName>
    <definedName name="QB_DATA_59" localSheetId="6" hidden="1">'General Ledger'!$1093:$1093,'General Ledger'!$1094:$1094,'General Ledger'!$1095:$1095,'General Ledger'!$1096:$1096,'General Ledger'!$1097:$1097,'General Ledger'!$1098:$1098,'General Ledger'!$1099:$1099,'General Ledger'!$1100:$1100,'General Ledger'!$1102:$1102,'General Ledger'!$1103:$1103,'General Ledger'!$1104:$1104,'General Ledger'!$1105:$1105,'General Ledger'!$1106:$1106,'General Ledger'!$1108:$1108,'General Ledger'!$1109:$1109,'General Ledger'!$1110:$1110</definedName>
    <definedName name="QB_DATA_6" localSheetId="7" hidden="1">'Annual Budget'!$138:$138,'Annual Budget'!$139:$139,'Annual Budget'!$141:$141,'Annual Budget'!$142:$142,'Annual Budget'!$144:$144,'Annual Budget'!$145:$145,'Annual Budget'!$146:$146,'Annual Budget'!$147:$147,'Annual Budget'!$148:$148,'Annual Budget'!$149:$149,'Annual Budget'!$150:$150,'Annual Budget'!$151:$151,'Annual Budget'!$154:$154,'Annual Budget'!$155:$155,'Annual Budget'!$158:$158,'Annual Budget'!$159:$159</definedName>
    <definedName name="QB_DATA_6" localSheetId="6" hidden="1">'General Ledger'!$111:$111,'General Ledger'!$112:$112,'General Ledger'!$113:$113,'General Ledger'!$114:$114,'General Ledger'!$115:$115,'General Ledger'!$116:$116,'General Ledger'!$117:$117,'General Ledger'!$118:$118,'General Ledger'!$119:$119,'General Ledger'!$120:$120,'General Ledger'!$121:$121,'General Ledger'!$122:$122,'General Ledger'!$123:$123,'General Ledger'!$124:$124,'General Ledger'!$125:$125,'General Ledger'!$126:$126</definedName>
    <definedName name="QB_DATA_6">Summary!A$107:A$107,Summary!A$108:A$108,Summary!A$109:A$109,Summary!A$110:A$110,Summary!A$111:A$111,Summary!A$112:A$112,Summary!A$113:A$113,Summary!A$114:A$114,Summary!A$115:A$115,Summary!A$116:A$116,Summary!A$117:A$117,Summary!A$118:A$118,Summary!A$119:A$119,Summary!A$120:A$120,Summary!A$121:A$121,Summary!A$122:A$122</definedName>
    <definedName name="QB_DATA_6_1" localSheetId="2" hidden="1">'BvA Detail'!$138:$138,'BvA Detail'!$140:$140,'BvA Detail'!$141:$141,'BvA Detail'!$143:$143,'BvA Detail'!$144:$144,'BvA Detail'!$145:$145,'BvA Detail'!$146:$146,'BvA Detail'!$147:$147,'BvA Detail'!$148:$148,'BvA Detail'!$149:$149,'BvA Detail'!$150:$150,'BvA Detail'!$153:$153,'BvA Detail'!$154:$154,'BvA Detail'!$157:$157,'BvA Detail'!$158:$158,'BvA Detail'!$160:$160</definedName>
    <definedName name="QB_DATA_60" localSheetId="6" hidden="1">'General Ledger'!$1111:$1111,'General Ledger'!$1112:$1112,'General Ledger'!$1113:$1113,'General Ledger'!$1114:$1114,'General Ledger'!$1115:$1115,'General Ledger'!$1116:$1116,'General Ledger'!$1117:$1117,'General Ledger'!$1118:$1118,'General Ledger'!$1119:$1119,'General Ledger'!$1120:$1120,'General Ledger'!$1121:$1121,'General Ledger'!$1122:$1122,'General Ledger'!$1123:$1123,'General Ledger'!$1124:$1124,'General Ledger'!$1125:$1125,'General Ledger'!$1126:$1126</definedName>
    <definedName name="QB_DATA_61" localSheetId="6" hidden="1">'General Ledger'!$1128:$1128,'General Ledger'!$1129:$1129,'General Ledger'!$1131:$1131,'General Ledger'!$1132:$1132,'General Ledger'!$1133:$1133,'General Ledger'!$1134:$1134,'General Ledger'!$1136:$1136,'General Ledger'!$1137:$1137,'General Ledger'!$1139:$1139,'General Ledger'!$1141:$1141,'General Ledger'!$1143:$1143,'General Ledger'!$1145:$1145,'General Ledger'!$1146:$1146,'General Ledger'!$1147:$1147,'General Ledger'!$1148:$1148,'General Ledger'!$1149:$1149</definedName>
    <definedName name="QB_DATA_62" localSheetId="6" hidden="1">'General Ledger'!$1150:$1150,'General Ledger'!$1151:$1151,'General Ledger'!$1152:$1152,'General Ledger'!$1153:$1153,'General Ledger'!$1154:$1154,'General Ledger'!$1155:$1155,'General Ledger'!$1156:$1156,'General Ledger'!$1157:$1157,'General Ledger'!$1158:$1158,'General Ledger'!$1159:$1159,'General Ledger'!$1160:$1160,'General Ledger'!$1161:$1161,'General Ledger'!$1162:$1162,'General Ledger'!$1163:$1163,'General Ledger'!$1164:$1164,'General Ledger'!$1165:$1165</definedName>
    <definedName name="QB_DATA_63" localSheetId="6" hidden="1">'General Ledger'!$1166:$1166,'General Ledger'!$1167:$1167,'General Ledger'!$1168:$1168,'General Ledger'!$1170:$1170,'General Ledger'!$1172:$1172,'General Ledger'!$1173:$1173,'General Ledger'!$1174:$1174,'General Ledger'!$1175:$1175,'General Ledger'!$1177:$1177,'General Ledger'!$1179:$1179,'General Ledger'!$1180:$1180,'General Ledger'!$1181:$1181,'General Ledger'!$1182:$1182,'General Ledger'!$1183:$1183,'General Ledger'!$1184:$1184,'General Ledger'!$1185:$1185</definedName>
    <definedName name="QB_DATA_64" localSheetId="6" hidden="1">'General Ledger'!$1186:$1186,'General Ledger'!$1187:$1187,'General Ledger'!$1188:$1188,'General Ledger'!$1189:$1189,'General Ledger'!$1191:$1191,'General Ledger'!$1193:$1193,'General Ledger'!$1195:$1195,'General Ledger'!$1198:$1198,'General Ledger'!$1199:$1199,'General Ledger'!$1201:$1201,'General Ledger'!$1202:$1202,'General Ledger'!$1204:$1204,'General Ledger'!$1205:$1205,'General Ledger'!$1207:$1207,'General Ledger'!$1209:$1209,'General Ledger'!$1210:$1210</definedName>
    <definedName name="QB_DATA_65" localSheetId="6" hidden="1">'General Ledger'!$1212:$1212,'General Ledger'!$1213:$1213,'General Ledger'!$1214:$1214,'General Ledger'!$1215:$1215,'General Ledger'!$1216:$1216,'General Ledger'!$1218:$1218,'General Ledger'!$1219:$1219,'General Ledger'!$1220:$1220,'General Ledger'!$1222:$1222,'General Ledger'!$1223:$1223,'General Ledger'!$1224:$1224,'General Ledger'!$1225:$1225,'General Ledger'!$1226:$1226,'General Ledger'!$1228:$1228,'General Ledger'!$1230:$1230,'General Ledger'!$1231:$1231</definedName>
    <definedName name="QB_DATA_66" localSheetId="6" hidden="1">'General Ledger'!$1233:$1233,'General Ledger'!$1235:$1235,'General Ledger'!$1236:$1236,'General Ledger'!$1237:$1237,'General Ledger'!$1238:$1238,'General Ledger'!$1240:$1240,'General Ledger'!$1242:$1242,'General Ledger'!$1243:$1243,'General Ledger'!$1244:$1244,'General Ledger'!$1245:$1245,'General Ledger'!$1246:$1246,'General Ledger'!$1247:$1247,'General Ledger'!$1248:$1248,'General Ledger'!$1249:$1249,'General Ledger'!$1250:$1250,'General Ledger'!$1251:$1251</definedName>
    <definedName name="QB_DATA_67" localSheetId="6" hidden="1">'General Ledger'!$1252:$1252,'General Ledger'!$1253:$1253,'General Ledger'!$1254:$1254,'General Ledger'!$1255:$1255,'General Ledger'!$1256:$1256,'General Ledger'!$1258:$1258,'General Ledger'!$1260:$1260,'General Ledger'!$1262:$1262,'General Ledger'!$1264:$1264,'General Ledger'!$1266:$1266,'General Ledger'!$1269:$1269,'General Ledger'!$1271:$1271,'General Ledger'!$1273:$1273,'General Ledger'!$1275:$1275,'General Ledger'!$1277:$1277,'General Ledger'!$1280:$1280</definedName>
    <definedName name="QB_DATA_68" localSheetId="6" hidden="1">'General Ledger'!$1281:$1281,'General Ledger'!$1283:$1283,'General Ledger'!$1285:$1285,'General Ledger'!$1286:$1286,'General Ledger'!$1288:$1288,'General Ledger'!$1289:$1289,'General Ledger'!$1291:$1291,'General Ledger'!$1292:$1292,'General Ledger'!$1293:$1293,'General Ledger'!$1295:$1295,'General Ledger'!$1296:$1296,'General Ledger'!$1298:$1298,'General Ledger'!$1299:$1299,'General Ledger'!$1300:$1300,'General Ledger'!$1301:$1301,'General Ledger'!$1303:$1303</definedName>
    <definedName name="QB_DATA_69" localSheetId="6" hidden="1">'General Ledger'!$1305:$1305,'General Ledger'!$1306:$1306,'General Ledger'!$1308:$1308,'General Ledger'!$1309:$1309,'General Ledger'!$1311:$1311,'General Ledger'!$1312:$1312,'General Ledger'!$1314:$1314,'General Ledger'!$1316:$1316,'General Ledger'!$1318:$1318,'General Ledger'!$1321:$1321,'General Ledger'!$1323:$1323,'General Ledger'!$1325:$1325,'General Ledger'!$1326:$1326,'General Ledger'!$1328:$1328,'General Ledger'!$1330:$1330,'General Ledger'!$1332:$1332</definedName>
    <definedName name="QB_DATA_7" localSheetId="7" hidden="1">'Annual Budget'!$161:$161,'Annual Budget'!$162:$162,'Annual Budget'!$165:$165,'Annual Budget'!$168:$168,'Annual Budget'!$169:$169,'Annual Budget'!$171:$171,'Annual Budget'!$172:$172,'Annual Budget'!$173:$173,'Annual Budget'!$174:$174,'Annual Budget'!$178:$178,'Annual Budget'!$182:$182,'Annual Budget'!$184:$184,'Annual Budget'!$185:$185,'Annual Budget'!$189:$189,'Annual Budget'!$190:$190,'Annual Budget'!$191:$191</definedName>
    <definedName name="QB_DATA_7" localSheetId="6" hidden="1">'General Ledger'!$127:$127,'General Ledger'!$128:$128,'General Ledger'!$129:$129,'General Ledger'!$130:$130,'General Ledger'!$131:$131,'General Ledger'!$132:$132,'General Ledger'!$133:$133,'General Ledger'!$135:$135,'General Ledger'!$136:$136,'General Ledger'!$138:$138,'General Ledger'!$139:$139,'General Ledger'!$140:$140,'General Ledger'!$141:$141,'General Ledger'!$143:$143,'General Ledger'!$144:$144,'General Ledger'!$145:$145</definedName>
    <definedName name="QB_DATA_7">Summary!A$123:A$123,Summary!A$124:A$124,Summary!A$125:A$125,Summary!A$126:A$126,Summary!A$127:A$127,Summary!A$128:A$128,Summary!A$129:A$129,Summary!A$130:A$130,Summary!A$132:A$132,Summary!A$133:A$133,Summary!A$135:A$135,Summary!A$136:A$136,Summary!A$138:A$138,Summary!A$139:A$139,Summary!A$140:A$140,Summary!A$141:A$141</definedName>
    <definedName name="QB_DATA_7_1" localSheetId="2" hidden="1">'BvA Detail'!$161:$161,'BvA Detail'!$164:$164,'BvA Detail'!$167:$167,'BvA Detail'!$168:$168,'BvA Detail'!$170:$170,'BvA Detail'!$171:$171,'BvA Detail'!$172:$172,'BvA Detail'!$173:$173,'BvA Detail'!$177:$177,'BvA Detail'!$182:$182,'BvA Detail'!$183:$183,'BvA Detail'!$187:$187,'BvA Detail'!$188:$188,'BvA Detail'!$189:$189,'BvA Detail'!$192:$192,'BvA Detail'!$194:$194</definedName>
    <definedName name="QB_DATA_70" localSheetId="6" hidden="1">'General Ledger'!$1335:$1335,'General Ledger'!$1336:$1336,'General Ledger'!$1338:$1338,'General Ledger'!$1341:$1341,'General Ledger'!$1342:$1342,'General Ledger'!$1344:$1344,'General Ledger'!$1346:$1346,'General Ledger'!$1348:$1348,'General Ledger'!$1350:$1350,'General Ledger'!$1352:$1352,'General Ledger'!$1354:$1354,'General Ledger'!$1356:$1356,'General Ledger'!$1358:$1358,'General Ledger'!$1360:$1360,'General Ledger'!$1362:$1362,'General Ledger'!$1365:$1365</definedName>
    <definedName name="QB_DATA_71" localSheetId="6" hidden="1">'General Ledger'!$1366:$1366,'General Ledger'!$1368:$1368,'General Ledger'!$1370:$1370,'General Ledger'!$1372:$1372,'General Ledger'!$1374:$1374,'General Ledger'!$1376:$1376,'General Ledger'!$1378:$1378,'General Ledger'!$1380:$1380,'General Ledger'!$1382:$1382,'General Ledger'!$1384:$1384,'General Ledger'!$1386:$1386,'General Ledger'!$1389:$1389,'General Ledger'!$1390:$1390,'General Ledger'!$1391:$1391,'General Ledger'!$1393:$1393,'General Ledger'!$1395:$1395</definedName>
    <definedName name="QB_DATA_72" localSheetId="6" hidden="1">'General Ledger'!$1397:$1397,'General Ledger'!$1399:$1399,'General Ledger'!$1401:$1401,'General Ledger'!$1403:$1403,'General Ledger'!$1405:$1405,'General Ledger'!$1406:$1406,'General Ledger'!$1408:$1408,'General Ledger'!$1410:$1410,'General Ledger'!$1412:$1412,'General Ledger'!$1414:$1414,'General Ledger'!$1416:$1416,'General Ledger'!$1419:$1419,'General Ledger'!$1421:$1421,'General Ledger'!$1422:$1422,'General Ledger'!$1424:$1424,'General Ledger'!$1425:$1425</definedName>
    <definedName name="QB_DATA_73" localSheetId="6" hidden="1">'General Ledger'!$1427:$1427,'General Ledger'!$1430:$1430,'General Ledger'!$1432:$1432,'General Ledger'!$1434:$1434,'General Ledger'!$1436:$1436,'General Ledger'!$1437:$1437,'General Ledger'!$1439:$1439,'General Ledger'!$1441:$1441,'General Ledger'!$1443:$1443,'General Ledger'!$1445:$1445,'General Ledger'!$1446:$1446,'General Ledger'!$1449:$1449,'General Ledger'!$1451:$1451,'General Ledger'!$1454:$1454,'General Ledger'!$1455:$1455,'General Ledger'!$1456:$1456</definedName>
    <definedName name="QB_DATA_74" localSheetId="6" hidden="1">'General Ledger'!$1458:$1458,'General Ledger'!$1460:$1460,'General Ledger'!$1462:$1462,'General Ledger'!$1463:$1463,'General Ledger'!$1465:$1465,'General Ledger'!$1467:$1467,'General Ledger'!$1469:$1469,'General Ledger'!$1470:$1470,'General Ledger'!$1472:$1472,'General Ledger'!$1473:$1473,'General Ledger'!$1474:$1474,'General Ledger'!$1475:$1475,'General Ledger'!$1477:$1477,'General Ledger'!$1478:$1478,'General Ledger'!$1479:$1479,'General Ledger'!$1480:$1480</definedName>
    <definedName name="QB_DATA_75" localSheetId="6" hidden="1">'General Ledger'!$1482:$1482,'General Ledger'!$1483:$1483,'General Ledger'!$1484:$1484,'General Ledger'!$1485:$1485,'General Ledger'!$1486:$1486,'General Ledger'!$1488:$1488,'General Ledger'!$1490:$1490,'General Ledger'!$1491:$1491,'General Ledger'!$1493:$1493,'General Ledger'!$1494:$1494,'General Ledger'!$1495:$1495,'General Ledger'!$1496:$1496,'General Ledger'!$1498:$1498,'General Ledger'!$1499:$1499,'General Ledger'!$1501:$1501,'General Ledger'!$1503:$1503</definedName>
    <definedName name="QB_DATA_76" localSheetId="6" hidden="1">'General Ledger'!$1505:$1505,'General Ledger'!$1506:$1506,'General Ledger'!$1507:$1507,'General Ledger'!$1508:$1508,'General Ledger'!$1510:$1510,'General Ledger'!$1511:$1511,'General Ledger'!$1513:$1513,'General Ledger'!$1514:$1514,'General Ledger'!$1516:$1516,'General Ledger'!$1519:$1519,'General Ledger'!$1520:$1520,'General Ledger'!$1521:$1521,'General Ledger'!$1522:$1522,'General Ledger'!$1523:$1523,'General Ledger'!$1524:$1524,'General Ledger'!$1525:$1525</definedName>
    <definedName name="QB_DATA_77" localSheetId="6" hidden="1">'General Ledger'!$1526:$1526,'General Ledger'!$1527:$1527,'General Ledger'!$1528:$1528,'General Ledger'!$1529:$1529,'General Ledger'!$1530:$1530,'General Ledger'!$1531:$1531,'General Ledger'!$1532:$1532,'General Ledger'!$1533:$1533,'General Ledger'!$1534:$1534,'General Ledger'!$1535:$1535,'General Ledger'!$1536:$1536,'General Ledger'!$1537:$1537,'General Ledger'!$1538:$1538,'General Ledger'!$1539:$1539,'General Ledger'!$1540:$1540,'General Ledger'!$1541:$1541</definedName>
    <definedName name="QB_DATA_78" localSheetId="6" hidden="1">'General Ledger'!$1542:$1542,'General Ledger'!$1544:$1544,'General Ledger'!$1546:$1546,'General Ledger'!$1549:$1549,'General Ledger'!$1550:$1550,'General Ledger'!$1552:$1552,'General Ledger'!$1554:$1554,'General Ledger'!$1556:$1556,'General Ledger'!$1558:$1558,'General Ledger'!$1560:$1560,'General Ledger'!$1563:$1563,'General Ledger'!$1564:$1564,'General Ledger'!$1565:$1565,'General Ledger'!$1566:$1566,'General Ledger'!$1568:$1568,'General Ledger'!$1570:$1570</definedName>
    <definedName name="QB_DATA_79" localSheetId="6" hidden="1">'General Ledger'!$1572:$1572,'General Ledger'!$1573:$1573,'General Ledger'!$1575:$1575,'General Ledger'!$1576:$1576,'General Ledger'!$1577:$1577,'General Ledger'!$1580:$1580,'General Ledger'!$1582:$1582,'General Ledger'!$1583:$1583,'General Ledger'!$1584:$1584,'General Ledger'!$1585:$1585,'General Ledger'!$1586:$1586,'General Ledger'!$1587:$1587,'General Ledger'!$1588:$1588,'General Ledger'!$1589:$1589,'General Ledger'!$1590:$1590,'General Ledger'!$1591:$1591</definedName>
    <definedName name="QB_DATA_8" localSheetId="7" hidden="1">'Annual Budget'!$194:$194,'Annual Budget'!$196:$196,'Annual Budget'!$198:$198,'Annual Budget'!$199:$199,'Annual Budget'!$200:$200</definedName>
    <definedName name="QB_DATA_8" localSheetId="6" hidden="1">'General Ledger'!$146:$146,'General Ledger'!$147:$147,'General Ledger'!$148:$148,'General Ledger'!$149:$149,'General Ledger'!$150:$150,'General Ledger'!$151:$151,'General Ledger'!$152:$152,'General Ledger'!$153:$153,'General Ledger'!$154:$154,'General Ledger'!$155:$155,'General Ledger'!$156:$156,'General Ledger'!$157:$157,'General Ledger'!$158:$158,'General Ledger'!$159:$159,'General Ledger'!$160:$160,'General Ledger'!$161:$161</definedName>
    <definedName name="QB_DATA_8">Summary!A$142:A$142,Summary!A$143:A$143,Summary!A$144:A$144,Summary!A$145:A$145,Summary!A$146:A$146,Summary!A$147:A$147,Summary!A$148:A$148,Summary!A$149:A$149,Summary!A$150:A$150,Summary!A$151:A$151,Summary!A$152:A$152,Summary!A$153:A$153,Summary!A$154:A$154,Summary!A$155:A$155,Summary!A$156:A$156,Summary!A$157:A$157</definedName>
    <definedName name="QB_DATA_8_1" localSheetId="2" hidden="1">'BvA Detail'!$196:$196,'BvA Detail'!$197:$197,'BvA Detail'!$198:$198</definedName>
    <definedName name="QB_DATA_80" localSheetId="6" hidden="1">'General Ledger'!$1592:$1592,'General Ledger'!$1593:$1593,'General Ledger'!$1594:$1594,'General Ledger'!$1595:$1595,'General Ledger'!$1596:$1596,'General Ledger'!$1598:$1598,'General Ledger'!$1599:$1599,'General Ledger'!$1600:$1600,'General Ledger'!$1601:$1601,'General Ledger'!$1602:$1602,'General Ledger'!$1603:$1603,'General Ledger'!$1605:$1605,'General Ledger'!$1606:$1606,'General Ledger'!$1607:$1607,'General Ledger'!$1609:$1609,'General Ledger'!$1610:$1610</definedName>
    <definedName name="QB_DATA_81" localSheetId="6" hidden="1">'General Ledger'!$1611:$1611,'General Ledger'!$1613:$1613,'General Ledger'!$1615:$1615,'General Ledger'!$1617:$1617,'General Ledger'!$1618:$1618,'General Ledger'!$1619:$1619,'General Ledger'!$1620:$1620,'General Ledger'!$1621:$1621,'General Ledger'!$1622:$1622,'General Ledger'!$1623:$1623,'General Ledger'!$1624:$1624,'General Ledger'!$1625:$1625,'General Ledger'!$1626:$1626,'General Ledger'!$1627:$1627,'General Ledger'!$1628:$1628,'General Ledger'!$1629:$1629</definedName>
    <definedName name="QB_DATA_82" localSheetId="6" hidden="1">'General Ledger'!$1630:$1630,'General Ledger'!$1632:$1632,'General Ledger'!$1633:$1633,'General Ledger'!$1634:$1634,'General Ledger'!$1636:$1636,'General Ledger'!$1639:$1639,'General Ledger'!$1640:$1640,'General Ledger'!$1641:$1641,'General Ledger'!$1643:$1643,'General Ledger'!$1645:$1645,'General Ledger'!$1646:$1646,'General Ledger'!$1647:$1647,'General Ledger'!$1648:$1648,'General Ledger'!$1650:$1650,'General Ledger'!$1653:$1653,'General Ledger'!$1654:$1654</definedName>
    <definedName name="QB_DATA_83" localSheetId="6" hidden="1">'General Ledger'!$1656:$1656,'General Ledger'!$1658:$1658,'General Ledger'!$1660:$1660,'General Ledger'!$1661:$1661,'General Ledger'!$1662:$1662,'General Ledger'!$1663:$1663,'General Ledger'!$1665:$1665,'General Ledger'!$1667:$1667,'General Ledger'!$1668:$1668,'General Ledger'!$1669:$1669,'General Ledger'!$1670:$1670,'General Ledger'!$1671:$1671,'General Ledger'!$1672:$1672,'General Ledger'!$1673:$1673,'General Ledger'!$1675:$1675,'General Ledger'!$1676:$1676</definedName>
    <definedName name="QB_DATA_84" localSheetId="6" hidden="1">'General Ledger'!$1678:$1678,'General Ledger'!$1680:$1680,'General Ledger'!$1682:$1682,'General Ledger'!$1683:$1683,'General Ledger'!$1684:$1684,'General Ledger'!$1687:$1687,'General Ledger'!$1688:$1688,'General Ledger'!$1690:$1690,'General Ledger'!$1692:$1692,'General Ledger'!$1693:$1693,'General Ledger'!$1695:$1695,'General Ledger'!$1698:$1698,'General Ledger'!$1699:$1699,'General Ledger'!$1701:$1701,'General Ledger'!$1703:$1703,'General Ledger'!$1704:$1704</definedName>
    <definedName name="QB_DATA_85" localSheetId="6" hidden="1">'General Ledger'!$1705:$1705,'General Ledger'!$1706:$1706,'General Ledger'!$1707:$1707,'General Ledger'!$1708:$1708,'General Ledger'!$1709:$1709,'General Ledger'!$1710:$1710,'General Ledger'!$1711:$1711,'General Ledger'!$1712:$1712,'General Ledger'!$1714:$1714,'General Ledger'!$1717:$1717,'General Ledger'!$1719:$1719,'General Ledger'!$1721:$1721,'General Ledger'!$1722:$1722,'General Ledger'!$1723:$1723,'General Ledger'!$1724:$1724,'General Ledger'!$1726:$1726</definedName>
    <definedName name="QB_DATA_86" localSheetId="6" hidden="1">'General Ledger'!$1727:$1727,'General Ledger'!$1728:$1728,'General Ledger'!$1729:$1729,'General Ledger'!$1730:$1730,'General Ledger'!$1731:$1731,'General Ledger'!$1732:$1732,'General Ledger'!$1733:$1733,'General Ledger'!$1735:$1735,'General Ledger'!$1737:$1737,'General Ledger'!$1738:$1738,'General Ledger'!$1740:$1740,'General Ledger'!$1741:$1741,'General Ledger'!$1744:$1744,'General Ledger'!$1746:$1746,'General Ledger'!$1748:$1748,'General Ledger'!$1751:$1751</definedName>
    <definedName name="QB_DATA_87" localSheetId="6" hidden="1">'General Ledger'!$1752:$1752,'General Ledger'!$1754:$1754,'General Ledger'!$1757:$1757,'General Ledger'!$1758:$1758,'General Ledger'!$1759:$1759,'General Ledger'!$1761:$1761,'General Ledger'!$1763:$1763,'General Ledger'!$1765:$1765,'General Ledger'!$1768:$1768,'General Ledger'!$1770:$1770,'General Ledger'!$1772:$1772,'General Ledger'!$1775:$1775,'General Ledger'!$1776:$1776,'General Ledger'!$1778:$1778,'General Ledger'!$1780:$1780,'General Ledger'!$1783:$1783</definedName>
    <definedName name="QB_DATA_88" localSheetId="6" hidden="1">'General Ledger'!$1784:$1784,'General Ledger'!$1786:$1786,'General Ledger'!$1788:$1788,'General Ledger'!$1790:$1790,'General Ledger'!$1792:$1792,'General Ledger'!$1794:$1794,'General Ledger'!$1796:$1796,'General Ledger'!$1798:$1798,'General Ledger'!$1799:$1799,'General Ledger'!$1801:$1801,'General Ledger'!$1802:$1802,'General Ledger'!$1803:$1803,'General Ledger'!$1804:$1804,'General Ledger'!$1805:$1805,'General Ledger'!$1806:$1806,'General Ledger'!$1807:$1807</definedName>
    <definedName name="QB_DATA_89" localSheetId="6" hidden="1">'General Ledger'!$1808:$1808,'General Ledger'!$1809:$1809,'General Ledger'!$1810:$1810,'General Ledger'!$1811:$1811,'General Ledger'!$1812:$1812,'General Ledger'!$1813:$1813,'General Ledger'!$1814:$1814,'General Ledger'!$1815:$1815,'General Ledger'!$1816:$1816,'General Ledger'!$1817:$1817,'General Ledger'!$1818:$1818,'General Ledger'!$1819:$1819,'General Ledger'!$1820:$1820,'General Ledger'!$1821:$1821,'General Ledger'!$1822:$1822,'General Ledger'!$1823:$1823</definedName>
    <definedName name="QB_DATA_9" localSheetId="6" hidden="1">'General Ledger'!$162:$162,'General Ledger'!$163:$163,'General Ledger'!$164:$164,'General Ledger'!$165:$165,'General Ledger'!$166:$166,'General Ledger'!$167:$167,'General Ledger'!$168:$168,'General Ledger'!$169:$169,'General Ledger'!$170:$170,'General Ledger'!$171:$171,'General Ledger'!$172:$172,'General Ledger'!$173:$173,'General Ledger'!$174:$174,'General Ledger'!$175:$175,'General Ledger'!$176:$176,'General Ledger'!$177:$177</definedName>
    <definedName name="QB_DATA_9">Summary!A$158:A$158,Summary!A$159:A$159,Summary!A$160:A$160,Summary!A$161:A$161,Summary!A$162:A$162,Summary!A$163:A$163,Summary!A$164:A$164,Summary!A$165:A$165,Summary!A$166:A$166,Summary!A$168:A$168,Summary!A$169:A$169,Summary!A$170:A$170,Summary!A$171:A$171,Summary!A$172:A$172,Summary!A$173:A$173,Summary!A$174:A$174</definedName>
    <definedName name="QB_DATA_90" localSheetId="6" hidden="1">'General Ledger'!$1824:$1824,'General Ledger'!$1825:$1825,'General Ledger'!$1826:$1826,'General Ledger'!$1827:$1827,'General Ledger'!$1828:$1828,'General Ledger'!$1829:$1829,'General Ledger'!$1830:$1830,'General Ledger'!$1831:$1831,'General Ledger'!$1832:$1832,'General Ledger'!$1833:$1833,'General Ledger'!$1834:$1834,'General Ledger'!$1835:$1835,'General Ledger'!$1836:$1836,'General Ledger'!$1837:$1837,'General Ledger'!$1838:$1838,'General Ledger'!$1839:$1839</definedName>
    <definedName name="QB_DATA_91" localSheetId="6" hidden="1">'General Ledger'!$1840:$1840,'General Ledger'!$1841:$1841,'General Ledger'!$1842:$1842,'General Ledger'!$1843:$1843,'General Ledger'!$1844:$1844,'General Ledger'!$1845:$1845,'General Ledger'!$1847:$1847,'General Ledger'!$1850:$1850,'General Ledger'!$1852:$1852,'General Ledger'!$1855:$1855,'General Ledger'!$1856:$1856,'General Ledger'!$1858:$1858,'General Ledger'!$1859:$1859,'General Ledger'!$1861:$1861,'General Ledger'!$1862:$1862,'General Ledger'!$1863:$1863</definedName>
    <definedName name="QB_DATA_92" localSheetId="6" hidden="1">'General Ledger'!$1864:$1864,'General Ledger'!$1865:$1865,'General Ledger'!$1866:$1866,'General Ledger'!$1867:$1867,'General Ledger'!$1868:$1868,'General Ledger'!$1870:$1870,'General Ledger'!$1871:$1871,'General Ledger'!$1873:$1873,'General Ledger'!$1876:$1876,'General Ledger'!$1877:$1877,'General Ledger'!$1878:$1878,'General Ledger'!$1880:$1880,'General Ledger'!$1882:$1882,'General Ledger'!$1884:$1884,'General Ledger'!$1887:$1887,'General Ledger'!$1889:$1889</definedName>
    <definedName name="QB_DATA_93" localSheetId="6" hidden="1">'General Ledger'!$1891:$1891,'General Ledger'!$1893:$1893,'General Ledger'!$1895:$1895,'General Ledger'!$1897:$1897,'General Ledger'!$1899:$1899,'General Ledger'!$1901:$1901,'General Ledger'!$1903:$1903,'General Ledger'!$1905:$1905,'General Ledger'!$1907:$1907,'General Ledger'!$1909:$1909,'General Ledger'!$1911:$1911,'General Ledger'!$1913:$1913,'General Ledger'!$1916:$1916,'General Ledger'!$1918:$1918,'General Ledger'!$1919:$1919,'General Ledger'!$1921:$1921</definedName>
    <definedName name="QB_DATA_94" localSheetId="6" hidden="1">'General Ledger'!$1923:$1923,'General Ledger'!$1926:$1926,'General Ledger'!$1928:$1928,'General Ledger'!$1930:$1930,'General Ledger'!$1931:$1931,'General Ledger'!$1932:$1932,'General Ledger'!$1934:$1934,'General Ledger'!$1936:$1936,'General Ledger'!$1938:$1938,'General Ledger'!$1939:$1939,'General Ledger'!$1941:$1941,'General Ledger'!$1944:$1944,'General Ledger'!$1946:$1946,'General Ledger'!$1948:$1948,'General Ledger'!$1950:$1950,'General Ledger'!$1952:$1952</definedName>
    <definedName name="QB_DATA_95" localSheetId="6" hidden="1">'General Ledger'!$1954:$1954,'General Ledger'!$1956:$1956,'General Ledger'!$1958:$1958,'General Ledger'!$1960:$1960,'General Ledger'!$1962:$1962,'General Ledger'!$1964:$1964,'General Ledger'!$1966:$1966,'General Ledger'!$1967:$1967,'General Ledger'!$1969:$1969,'General Ledger'!$1971:$1971,'General Ledger'!$1973:$1973,'General Ledger'!$1976:$1976,'General Ledger'!$1978:$1978,'General Ledger'!$1980:$1980,'General Ledger'!$1982:$1982,'General Ledger'!$1984:$1984</definedName>
    <definedName name="QB_DATA_96" localSheetId="6" hidden="1">'General Ledger'!$1986:$1986,'General Ledger'!$1988:$1988,'General Ledger'!$1990:$1990,'General Ledger'!$1992:$1992,'General Ledger'!$1994:$1994,'General Ledger'!$1996:$1996,'General Ledger'!$1998:$1998</definedName>
    <definedName name="QB_DATE_1" localSheetId="7" hidden="1">'Annual Budget'!$N$2</definedName>
    <definedName name="QB_DATE_1" localSheetId="5" hidden="1">'AP Aging'!$H$2</definedName>
    <definedName name="QB_DATE_1" localSheetId="3" hidden="1">'Balance Sheet'!$G$2</definedName>
    <definedName name="QB_DATE_1" localSheetId="6" hidden="1">'General Ledger'!$L$2</definedName>
    <definedName name="QB_DATE_1" localSheetId="4" hidden="1">'PL by Class'!$AI$2</definedName>
    <definedName name="QB_DATE_1">#REF!</definedName>
    <definedName name="QB_DATE_1_1" localSheetId="2" hidden="1">'BvA Detail'!$M$2</definedName>
    <definedName name="QB_DATE_1_1" localSheetId="1" hidden="1">'BvA Summary'!$K$2</definedName>
    <definedName name="QB_FORMULA_0" localSheetId="7" hidden="1">'Annual Budget'!$L$10,'Annual Budget'!$N$10,'Annual Budget'!$L$11,'Annual Budget'!$N$11,'Annual Budget'!$L$12,'Annual Budget'!$N$12,'Annual Budget'!$H$13,'Annual Budget'!$J$13,'Annual Budget'!$L$13,'Annual Budget'!$N$13,'Annual Budget'!$L$14,'Annual Budget'!$N$14,'Annual Budget'!$L$16,'Annual Budget'!$N$16,'Annual Budget'!$L$17,'Annual Budget'!$N$17</definedName>
    <definedName name="QB_FORMULA_0" localSheetId="5" hidden="1">'AP Aging'!$H$33,'AP Aging'!$H$44,'AP Aging'!$H$51</definedName>
    <definedName name="QB_FORMULA_0" localSheetId="3" hidden="1">'Balance Sheet'!$G$15,'Balance Sheet'!$G$20,'Balance Sheet'!$G$24,'Balance Sheet'!$G$25,'Balance Sheet'!$G$28,'Balance Sheet'!$G$29,'Balance Sheet'!$G$33,'Balance Sheet'!$G$41,'Balance Sheet'!$G$43,'Balance Sheet'!$G$44,'Balance Sheet'!$G$50,'Balance Sheet'!$G$55,'Balance Sheet'!$G$56,'Balance Sheet'!$G$63,'Balance Sheet'!$G$65,'Balance Sheet'!$G$66</definedName>
    <definedName name="QB_FORMULA_0" localSheetId="6" hidden="1">'General Ledger'!$L$6,'General Ledger'!$L$8,'General Ledger'!$L$10,'General Ledger'!$L$12,'General Ledger'!$L$14,'General Ledger'!$L$16,'General Ledger'!$L$18,'General Ledger'!$L$19,'General Ledger'!$L$20,'General Ledger'!$L$21,'General Ledger'!$L$22,'General Ledger'!$L$23,'General Ledger'!$L$24,'General Ledger'!$L$25,'General Ledger'!$L$26,'General Ledger'!$L$27</definedName>
    <definedName name="QB_FORMULA_0" localSheetId="4" hidden="1">'PL by Class'!$I$10,'PL by Class'!$L$10,'PL by Class'!$P$10,'PL by Class'!$S$10,'PL by Class'!$T$10,'PL by Class'!$W$10,'PL by Class'!$AH$10,'PL by Class'!$AI$10,'PL by Class'!$H$11,'PL by Class'!$I$11,'PL by Class'!$J$11,'PL by Class'!$K$11,'PL by Class'!$L$11,'PL by Class'!$M$11,'PL by Class'!$N$11,'PL by Class'!$O$11</definedName>
    <definedName name="QB_FORMULA_0">#REF!,#REF!,#REF!,#REF!,#REF!,#REF!,#REF!,#REF!,#REF!,#REF!,#REF!,#REF!,#REF!,#REF!,#REF!,#REF!</definedName>
    <definedName name="QB_FORMULA_0_1" localSheetId="2" hidden="1">'BvA Detail'!#REF!,'BvA Detail'!#REF!,'BvA Detail'!#REF!,'BvA Detail'!#REF!,'BvA Detail'!$J$10,'BvA Detail'!$K$10,'BvA Detail'!$L$10,'BvA Detail'!$M$10,'BvA Detail'!#REF!,'BvA Detail'!#REF!,'BvA Detail'!#REF!,'BvA Detail'!#REF!,'BvA Detail'!$J$11,'BvA Detail'!$K$11,'BvA Detail'!$L$11,'BvA Detail'!$M$11</definedName>
    <definedName name="QB_FORMULA_0_1" localSheetId="1" hidden="1">'BvA Summary'!#REF!,'BvA Summary'!#REF!,'BvA Summary'!#REF!,'BvA Summary'!#REF!,'BvA Summary'!$H$8,'BvA Summary'!$I$8,'BvA Summary'!$J$8,'BvA Summary'!$K$8,'BvA Summary'!#REF!,'BvA Summary'!#REF!,'BvA Summary'!#REF!,'BvA Summary'!#REF!,'BvA Summary'!$H$9,'BvA Summary'!$I$9,'BvA Summary'!$J$9,'BvA Summary'!$K$9</definedName>
    <definedName name="QB_FORMULA_1" localSheetId="7" hidden="1">'Annual Budget'!$L$18,'Annual Budget'!$N$18,'Annual Budget'!$H$19,'Annual Budget'!$J$19,'Annual Budget'!$L$19,'Annual Budget'!$N$19,'Annual Budget'!$L$21,'Annual Budget'!$N$21,'Annual Budget'!$L$22,'Annual Budget'!$N$22,'Annual Budget'!$L$23,'Annual Budget'!$N$23,'Annual Budget'!$L$24,'Annual Budget'!$N$24,'Annual Budget'!$L$25,'Annual Budget'!$N$25</definedName>
    <definedName name="QB_FORMULA_1" localSheetId="3" hidden="1">'Balance Sheet'!$G$67,'Balance Sheet'!$G$71,'Balance Sheet'!$G$72</definedName>
    <definedName name="QB_FORMULA_1" localSheetId="2" hidden="1">'BvA Detail'!$J$12,'BvA Detail'!$H$13,'BvA Detail'!#REF!,'BvA Detail'!#REF!,'BvA Detail'!#REF!,'BvA Detail'!$I$13,'BvA Detail'!#REF!,'BvA Detail'!#REF!,'BvA Detail'!#REF!,'BvA Detail'!$J$13,'BvA Detail'!$K$13,'BvA Detail'!$L$13,'BvA Detail'!$M$13,'BvA Detail'!#REF!,'BvA Detail'!#REF!,'BvA Detail'!#REF!</definedName>
    <definedName name="QB_FORMULA_1" localSheetId="1" hidden="1">'BvA Summary'!#REF!,'BvA Summary'!#REF!,'BvA Summary'!#REF!,'BvA Summary'!#REF!,'BvA Summary'!$H$10,'BvA Summary'!$I$10,'BvA Summary'!$J$10,'BvA Summary'!$K$10,'BvA Summary'!$F$11,'BvA Summary'!#REF!,'BvA Summary'!#REF!,'BvA Summary'!#REF!,'BvA Summary'!$G$11,'BvA Summary'!#REF!,'BvA Summary'!#REF!,'BvA Summary'!#REF!</definedName>
    <definedName name="QB_FORMULA_1" localSheetId="6" hidden="1">'General Ledger'!$L$28,'General Ledger'!$L$29,'General Ledger'!$L$30,'General Ledger'!$L$31,'General Ledger'!$L$32,'General Ledger'!$L$33,'General Ledger'!$L$34,'General Ledger'!$L$35,'General Ledger'!$L$36,'General Ledger'!$L$37,'General Ledger'!$L$38,'General Ledger'!$L$39,'General Ledger'!$L$40,'General Ledger'!$L$41,'General Ledger'!$L$42,'General Ledger'!$L$43</definedName>
    <definedName name="QB_FORMULA_1" localSheetId="4" hidden="1">'PL by Class'!$P$11,'PL by Class'!$Q$11,'PL by Class'!$R$11,'PL by Class'!$S$11,'PL by Class'!$T$11,'PL by Class'!$U$11,'PL by Class'!$V$11,'PL by Class'!$W$11,'PL by Class'!$X$11,'PL by Class'!$Y$11,'PL by Class'!$Z$11,'PL by Class'!$AA$11,'PL by Class'!$AB$11,'PL by Class'!$AC$11,'PL by Class'!$AD$11,'PL by Class'!$AE$11</definedName>
    <definedName name="QB_FORMULA_10" localSheetId="7" hidden="1">'Annual Budget'!$H$90,'Annual Budget'!$J$90,'Annual Budget'!$L$90,'Annual Budget'!$N$90,'Annual Budget'!$L$91,'Annual Budget'!$N$91,'Annual Budget'!$H$93,'Annual Budget'!$J$93,'Annual Budget'!$L$93,'Annual Budget'!$N$93,'Annual Budget'!$L$96,'Annual Budget'!$N$96,'Annual Budget'!$L$98,'Annual Budget'!$N$98,'Annual Budget'!$L$99,'Annual Budget'!$N$99</definedName>
    <definedName name="QB_FORMULA_10" localSheetId="2" hidden="1">'BvA Detail'!$J$33,'BvA Detail'!$K$33,'BvA Detail'!$L$33,'BvA Detail'!$M$33,'BvA Detail'!$H$34,'BvA Detail'!#REF!,'BvA Detail'!#REF!,'BvA Detail'!#REF!,'BvA Detail'!$I$34,'BvA Detail'!#REF!,'BvA Detail'!#REF!,'BvA Detail'!#REF!,'BvA Detail'!$J$34,'BvA Detail'!$K$34,'BvA Detail'!$L$34,'BvA Detail'!$M$34</definedName>
    <definedName name="QB_FORMULA_10" localSheetId="1" hidden="1">'BvA Summary'!$J$28,'BvA Summary'!$K$28,'BvA Summary'!$F$29,'BvA Summary'!#REF!,'BvA Summary'!#REF!,'BvA Summary'!#REF!,'BvA Summary'!$G$29,'BvA Summary'!#REF!,'BvA Summary'!#REF!,'BvA Summary'!#REF!,'BvA Summary'!$H$29,'BvA Summary'!$I$29,'BvA Summary'!$J$29,'BvA Summary'!$K$29</definedName>
    <definedName name="QB_FORMULA_10" localSheetId="6" hidden="1">'General Ledger'!$L$173,'General Ledger'!$L$174,'General Ledger'!$L$175,'General Ledger'!$L$176,'General Ledger'!$L$177,'General Ledger'!$L$178,'General Ledger'!$L$179,'General Ledger'!$K$180,'General Ledger'!$L$180,'General Ledger'!$L$182,'General Ledger'!$L$183,'General Ledger'!$L$184,'General Ledger'!$L$185,'General Ledger'!$L$186,'General Ledger'!$L$187,'General Ledger'!$L$188</definedName>
    <definedName name="QB_FORMULA_10" localSheetId="4" hidden="1">'PL by Class'!$L$24,'PL by Class'!$M$24,'PL by Class'!$N$24,'PL by Class'!$O$24,'PL by Class'!$P$24,'PL by Class'!$Q$24,'PL by Class'!$R$24,'PL by Class'!$S$24,'PL by Class'!$T$24,'PL by Class'!$U$24,'PL by Class'!$V$24,'PL by Class'!$W$24,'PL by Class'!$X$24,'PL by Class'!$Y$24,'PL by Class'!$Z$24,'PL by Class'!$AA$24</definedName>
    <definedName name="QB_FORMULA_100" localSheetId="6" hidden="1">'General Ledger'!$L$1868,'General Ledger'!$K$1869,'General Ledger'!$L$1869,'General Ledger'!$L$1871,'General Ledger'!$K$1872,'General Ledger'!$L$1872,'General Ledger'!$L$1874,'General Ledger'!$K$1875,'General Ledger'!$L$1875,'General Ledger'!$L$1879,'General Ledger'!$L$1881,'General Ledger'!$L$1883,'General Ledger'!$L$1885,'General Ledger'!$L$1886,'General Ledger'!$L$1888,'General Ledger'!$L$1890</definedName>
    <definedName name="QB_FORMULA_101" localSheetId="6" hidden="1">'General Ledger'!$L$1892,'General Ledger'!$L$1894,'General Ledger'!$L$1896,'General Ledger'!$L$1898,'General Ledger'!$L$1900,'General Ledger'!$L$1902,'General Ledger'!$L$1904,'General Ledger'!$L$1906,'General Ledger'!$L$1908,'General Ledger'!$L$1910,'General Ledger'!$L$1912,'General Ledger'!$L$1914,'General Ledger'!$L$1915,'General Ledger'!$L$1917,'General Ledger'!$L$1920,'General Ledger'!$L$1922</definedName>
    <definedName name="QB_FORMULA_102" localSheetId="6" hidden="1">'General Ledger'!$L$1924,'General Ledger'!$L$1925,'General Ledger'!$L$1927,'General Ledger'!$L$1929,'General Ledger'!$L$1932,'General Ledger'!$K$1933,'General Ledger'!$L$1933,'General Ledger'!$L$1935,'General Ledger'!$L$1937,'General Ledger'!$L$1939,'General Ledger'!$K$1940,'General Ledger'!$L$1940,'General Ledger'!$L$1942,'General Ledger'!$K$1943,'General Ledger'!$L$1943,'General Ledger'!$L$1945</definedName>
    <definedName name="QB_FORMULA_103" localSheetId="6" hidden="1">'General Ledger'!$L$1947,'General Ledger'!$L$1949,'General Ledger'!$L$1951,'General Ledger'!$L$1953,'General Ledger'!$L$1955,'General Ledger'!$L$1957,'General Ledger'!$L$1959,'General Ledger'!$L$1961,'General Ledger'!$L$1963,'General Ledger'!$L$1965,'General Ledger'!$L$1968,'General Ledger'!$L$1970,'General Ledger'!$L$1972,'General Ledger'!$L$1974,'General Ledger'!$L$1975,'General Ledger'!$L$1977</definedName>
    <definedName name="QB_FORMULA_104" localSheetId="6" hidden="1">'General Ledger'!$L$1979,'General Ledger'!$L$1981,'General Ledger'!$L$1983,'General Ledger'!$L$1985,'General Ledger'!$L$1987,'General Ledger'!$L$1989,'General Ledger'!$L$1991,'General Ledger'!$L$1993,'General Ledger'!$L$1995,'General Ledger'!$L$1997,'General Ledger'!$L$1999,'General Ledger'!$K$2000,'General Ledger'!$L$2000</definedName>
    <definedName name="QB_FORMULA_11" localSheetId="7" hidden="1">'Annual Budget'!$H$100,'Annual Budget'!$J$100,'Annual Budget'!$L$100,'Annual Budget'!$N$100,'Annual Budget'!$L$101,'Annual Budget'!$N$101,'Annual Budget'!$L$102,'Annual Budget'!$N$102,'Annual Budget'!$L$103,'Annual Budget'!$N$103,'Annual Budget'!$L$104,'Annual Budget'!$N$104,'Annual Budget'!$H$105,'Annual Budget'!$J$105,'Annual Budget'!$L$105,'Annual Budget'!$N$105</definedName>
    <definedName name="QB_FORMULA_11" localSheetId="6" hidden="1">'General Ledger'!$L$189,'General Ledger'!$L$190,'General Ledger'!$L$191,'General Ledger'!$L$192,'General Ledger'!$L$193,'General Ledger'!$L$194,'General Ledger'!$L$195,'General Ledger'!$L$196,'General Ledger'!$L$197,'General Ledger'!$L$198,'General Ledger'!$L$199,'General Ledger'!$L$200,'General Ledger'!$L$201,'General Ledger'!$L$202,'General Ledger'!$L$203,'General Ledger'!$L$204</definedName>
    <definedName name="QB_FORMULA_11" localSheetId="4" hidden="1">'PL by Class'!$AB$24,'PL by Class'!$AC$24,'PL by Class'!$AD$24,'PL by Class'!$AE$24,'PL by Class'!$AF$24,'PL by Class'!$AG$24,'PL by Class'!$AH$24,'PL by Class'!$AI$24,'PL by Class'!$I$26,'PL by Class'!$L$26,'PL by Class'!$P$26,'PL by Class'!$S$26,'PL by Class'!$T$26,'PL by Class'!$W$26,'PL by Class'!$AH$26,'PL by Class'!$AI$26</definedName>
    <definedName name="QB_FORMULA_11">#REF!,#REF!,#REF!,#REF!,#REF!,#REF!,#REF!,#REF!,#REF!,#REF!,#REF!,#REF!,#REF!,#REF!,#REF!,#REF!</definedName>
    <definedName name="QB_FORMULA_11_1" localSheetId="2" hidden="1">'BvA Detail'!#REF!,'BvA Detail'!#REF!,'BvA Detail'!#REF!,'BvA Detail'!#REF!,'BvA Detail'!$J$37,'BvA Detail'!$K$37,'BvA Detail'!$L$37,'BvA Detail'!$M$37,'BvA Detail'!#REF!,'BvA Detail'!#REF!,'BvA Detail'!#REF!,'BvA Detail'!#REF!,'BvA Detail'!$J$38,'BvA Detail'!$K$38,'BvA Detail'!$L$38,'BvA Detail'!$M$38</definedName>
    <definedName name="QB_FORMULA_12" localSheetId="7" hidden="1">'Annual Budget'!$L$107,'Annual Budget'!$N$107,'Annual Budget'!$L$108,'Annual Budget'!$N$108,'Annual Budget'!$L$109,'Annual Budget'!$N$109,'Annual Budget'!$L$110,'Annual Budget'!$N$110,'Annual Budget'!$L$111,'Annual Budget'!$N$111,'Annual Budget'!$L$112,'Annual Budget'!$N$112,'Annual Budget'!$L$113,'Annual Budget'!$N$113,'Annual Budget'!$L$114,'Annual Budget'!$N$114</definedName>
    <definedName name="QB_FORMULA_12" localSheetId="2" hidden="1">'BvA Detail'!#REF!,'BvA Detail'!#REF!,'BvA Detail'!#REF!,'BvA Detail'!#REF!,'BvA Detail'!$J$39,'BvA Detail'!$K$39,'BvA Detail'!$L$39,'BvA Detail'!$M$39,'BvA Detail'!#REF!,'BvA Detail'!#REF!,'BvA Detail'!#REF!,'BvA Detail'!#REF!,'BvA Detail'!$J$40,'BvA Detail'!$K$40,'BvA Detail'!$L$40,'BvA Detail'!$M$40</definedName>
    <definedName name="QB_FORMULA_12" localSheetId="6" hidden="1">'General Ledger'!$L$205,'General Ledger'!$L$206,'General Ledger'!$L$207,'General Ledger'!$L$208,'General Ledger'!$K$209,'General Ledger'!$L$209,'General Ledger'!$L$211,'General Ledger'!$L$213,'General Ledger'!$L$214,'General Ledger'!$L$215,'General Ledger'!$L$216,'General Ledger'!$L$217,'General Ledger'!$L$218,'General Ledger'!$L$219,'General Ledger'!$L$220,'General Ledger'!$L$221</definedName>
    <definedName name="QB_FORMULA_12" localSheetId="4" hidden="1">'PL by Class'!$H$27,'PL by Class'!$I$27,'PL by Class'!$J$27,'PL by Class'!$K$27,'PL by Class'!$L$27,'PL by Class'!$M$27,'PL by Class'!$N$27,'PL by Class'!$O$27,'PL by Class'!$P$27,'PL by Class'!$Q$27,'PL by Class'!$R$27,'PL by Class'!$S$27,'PL by Class'!$T$27,'PL by Class'!$U$27,'PL by Class'!$V$27,'PL by Class'!$W$27</definedName>
    <definedName name="QB_FORMULA_13" localSheetId="7" hidden="1">'Annual Budget'!$L$115,'Annual Budget'!$N$115,'Annual Budget'!$L$116,'Annual Budget'!$N$116,'Annual Budget'!$L$118,'Annual Budget'!$N$118,'Annual Budget'!$L$119,'Annual Budget'!$N$119,'Annual Budget'!$L$120,'Annual Budget'!$N$120,'Annual Budget'!$L$121,'Annual Budget'!$N$121,'Annual Budget'!$L$122,'Annual Budget'!$N$122,'Annual Budget'!$L$123,'Annual Budget'!$N$123</definedName>
    <definedName name="QB_FORMULA_13" localSheetId="6" hidden="1">'General Ledger'!$L$222,'General Ledger'!$L$223,'General Ledger'!$L$224,'General Ledger'!$L$225,'General Ledger'!$L$226,'General Ledger'!$L$227,'General Ledger'!$L$228,'General Ledger'!$L$229,'General Ledger'!$L$230,'General Ledger'!$L$231,'General Ledger'!$L$232,'General Ledger'!$L$233,'General Ledger'!$L$234,'General Ledger'!$L$235,'General Ledger'!$L$236,'General Ledger'!$L$237</definedName>
    <definedName name="QB_FORMULA_13" localSheetId="4" hidden="1">'PL by Class'!$X$27,'PL by Class'!$Y$27,'PL by Class'!$Z$27,'PL by Class'!$AA$27,'PL by Class'!$AB$27,'PL by Class'!$AC$27,'PL by Class'!$AD$27,'PL by Class'!$AE$27,'PL by Class'!$AF$27,'PL by Class'!$AG$27,'PL by Class'!$AH$27,'PL by Class'!$AI$27,'PL by Class'!$H$28,'PL by Class'!$I$28,'PL by Class'!$J$28,'PL by Class'!$K$28</definedName>
    <definedName name="QB_FORMULA_13">#REF!,#REF!,#REF!,#REF!,#REF!,#REF!,#REF!,#REF!,#REF!,#REF!,#REF!,#REF!,#REF!,#REF!,#REF!,#REF!</definedName>
    <definedName name="QB_FORMULA_13_1" localSheetId="2" hidden="1">'BvA Detail'!#REF!,'BvA Detail'!#REF!,'BvA Detail'!#REF!,'BvA Detail'!#REF!,'BvA Detail'!$J$41,'BvA Detail'!$K$41,'BvA Detail'!$L$41,'BvA Detail'!$M$41,'BvA Detail'!#REF!,'BvA Detail'!#REF!,'BvA Detail'!#REF!,'BvA Detail'!#REF!,'BvA Detail'!$J$42,'BvA Detail'!$K$42,'BvA Detail'!$L$42,'BvA Detail'!$M$42</definedName>
    <definedName name="QB_FORMULA_14" localSheetId="7" hidden="1">'Annual Budget'!$L$124,'Annual Budget'!$N$124,'Annual Budget'!$H$125,'Annual Budget'!$J$125,'Annual Budget'!$L$125,'Annual Budget'!$N$125,'Annual Budget'!$L$127,'Annual Budget'!$N$127,'Annual Budget'!$H$128,'Annual Budget'!$J$128,'Annual Budget'!$L$128,'Annual Budget'!$N$128,'Annual Budget'!$L$130,'Annual Budget'!$N$130,'Annual Budget'!$L$131,'Annual Budget'!$N$131</definedName>
    <definedName name="QB_FORMULA_14" localSheetId="2" hidden="1">'BvA Detail'!#REF!,'BvA Detail'!#REF!,'BvA Detail'!#REF!,'BvA Detail'!#REF!,'BvA Detail'!$J$43,'BvA Detail'!$K$43,'BvA Detail'!$L$43,'BvA Detail'!$M$43,'BvA Detail'!#REF!,'BvA Detail'!#REF!,'BvA Detail'!#REF!,'BvA Detail'!#REF!,'BvA Detail'!$J$44,'BvA Detail'!$K$44,'BvA Detail'!$L$44,'BvA Detail'!$M$44</definedName>
    <definedName name="QB_FORMULA_14" localSheetId="6" hidden="1">'General Ledger'!$L$238,'General Ledger'!$L$239,'General Ledger'!$L$240,'General Ledger'!$L$241,'General Ledger'!$L$242,'General Ledger'!$L$243,'General Ledger'!$L$244,'General Ledger'!$L$245,'General Ledger'!$L$246,'General Ledger'!$L$247,'General Ledger'!$L$248,'General Ledger'!$L$249,'General Ledger'!$L$250,'General Ledger'!$L$251,'General Ledger'!$L$252,'General Ledger'!$L$253</definedName>
    <definedName name="QB_FORMULA_14" localSheetId="4" hidden="1">'PL by Class'!$L$28,'PL by Class'!$M$28,'PL by Class'!$N$28,'PL by Class'!$O$28,'PL by Class'!$P$28,'PL by Class'!$Q$28,'PL by Class'!$R$28,'PL by Class'!$S$28,'PL by Class'!$T$28,'PL by Class'!$U$28,'PL by Class'!$V$28,'PL by Class'!$W$28,'PL by Class'!$X$28,'PL by Class'!$Y$28,'PL by Class'!$Z$28,'PL by Class'!$AA$28</definedName>
    <definedName name="QB_FORMULA_15" localSheetId="7" hidden="1">'Annual Budget'!$L$132,'Annual Budget'!$N$132,'Annual Budget'!$L$133,'Annual Budget'!$N$133,'Annual Budget'!$L$134,'Annual Budget'!$N$134,'Annual Budget'!$L$135,'Annual Budget'!$N$135,'Annual Budget'!$H$136,'Annual Budget'!$J$136,'Annual Budget'!$L$136,'Annual Budget'!$N$136,'Annual Budget'!$L$137,'Annual Budget'!$N$137,'Annual Budget'!$L$138,'Annual Budget'!$N$138</definedName>
    <definedName name="QB_FORMULA_15" localSheetId="6" hidden="1">'General Ledger'!$L$254,'General Ledger'!$L$255,'General Ledger'!$L$256,'General Ledger'!$L$257,'General Ledger'!$L$258,'General Ledger'!$L$259,'General Ledger'!$L$260,'General Ledger'!$L$261,'General Ledger'!$L$262,'General Ledger'!$L$263,'General Ledger'!$L$264,'General Ledger'!$L$265,'General Ledger'!$L$266,'General Ledger'!$L$267,'General Ledger'!$L$268,'General Ledger'!$L$269</definedName>
    <definedName name="QB_FORMULA_15" localSheetId="4" hidden="1">'PL by Class'!$AB$28,'PL by Class'!$AC$28,'PL by Class'!$AD$28,'PL by Class'!$AE$28,'PL by Class'!$AF$28,'PL by Class'!$AG$28,'PL by Class'!$AH$28,'PL by Class'!$AI$28,'PL by Class'!$H$29,'PL by Class'!$I$29,'PL by Class'!$J$29,'PL by Class'!$K$29,'PL by Class'!$L$29,'PL by Class'!$M$29,'PL by Class'!$N$29,'PL by Class'!$O$29</definedName>
    <definedName name="QB_FORMULA_15">#REF!,#REF!,#REF!,#REF!,#REF!,#REF!,#REF!,#REF!,#REF!,#REF!,#REF!,#REF!,#REF!,#REF!,#REF!,#REF!</definedName>
    <definedName name="QB_FORMULA_15_1" localSheetId="2" hidden="1">'BvA Detail'!#REF!,'BvA Detail'!#REF!,'BvA Detail'!#REF!,'BvA Detail'!#REF!,'BvA Detail'!$J$45,'BvA Detail'!$K$45,'BvA Detail'!$L$45,'BvA Detail'!$M$45,'BvA Detail'!#REF!,'BvA Detail'!#REF!,'BvA Detail'!#REF!,'BvA Detail'!#REF!,'BvA Detail'!$J$46,'BvA Detail'!$K$46,'BvA Detail'!$L$46,'BvA Detail'!$M$46</definedName>
    <definedName name="QB_FORMULA_16" localSheetId="7" hidden="1">'Annual Budget'!$L$139,'Annual Budget'!$N$139,'Annual Budget'!$L$141,'Annual Budget'!$N$141,'Annual Budget'!$L$142,'Annual Budget'!$N$142,'Annual Budget'!$H$143,'Annual Budget'!$J$143,'Annual Budget'!$L$143,'Annual Budget'!$N$143,'Annual Budget'!$L$144,'Annual Budget'!$N$144,'Annual Budget'!$L$145,'Annual Budget'!$N$145,'Annual Budget'!$L$146,'Annual Budget'!$N$146</definedName>
    <definedName name="QB_FORMULA_16" localSheetId="6" hidden="1">'General Ledger'!$L$270,'General Ledger'!$L$271,'General Ledger'!$L$272,'General Ledger'!$L$273,'General Ledger'!$L$274,'General Ledger'!$L$275,'General Ledger'!$L$276,'General Ledger'!$L$277,'General Ledger'!$L$278,'General Ledger'!$L$279,'General Ledger'!$L$280,'General Ledger'!$L$281,'General Ledger'!$L$282,'General Ledger'!$L$283,'General Ledger'!$L$284,'General Ledger'!$L$285</definedName>
    <definedName name="QB_FORMULA_16" localSheetId="4" hidden="1">'PL by Class'!$P$29,'PL by Class'!$Q$29,'PL by Class'!$R$29,'PL by Class'!$S$29,'PL by Class'!$T$29,'PL by Class'!$U$29,'PL by Class'!$V$29,'PL by Class'!$W$29,'PL by Class'!$X$29,'PL by Class'!$Y$29,'PL by Class'!$Z$29,'PL by Class'!$AA$29,'PL by Class'!$AB$29,'PL by Class'!$AC$29,'PL by Class'!$AD$29,'PL by Class'!$AE$29</definedName>
    <definedName name="QB_FORMULA_16">#REF!,#REF!,#REF!,#REF!,#REF!,#REF!,#REF!,#REF!,#REF!,#REF!,#REF!,#REF!,#REF!,#REF!,#REF!,#REF!</definedName>
    <definedName name="QB_FORMULA_16_1" localSheetId="2" hidden="1">'BvA Detail'!#REF!,'BvA Detail'!#REF!,'BvA Detail'!#REF!,'BvA Detail'!#REF!,'BvA Detail'!$J$47,'BvA Detail'!$K$47,'BvA Detail'!$L$47,'BvA Detail'!$M$47,'BvA Detail'!#REF!,'BvA Detail'!#REF!,'BvA Detail'!#REF!,'BvA Detail'!#REF!,'BvA Detail'!$J$48,'BvA Detail'!$K$48,'BvA Detail'!$L$48,'BvA Detail'!$M$48</definedName>
    <definedName name="QB_FORMULA_17" localSheetId="7" hidden="1">'Annual Budget'!$L$147,'Annual Budget'!$N$147,'Annual Budget'!$L$148,'Annual Budget'!$N$148,'Annual Budget'!$L$149,'Annual Budget'!$N$149,'Annual Budget'!$L$150,'Annual Budget'!$N$150,'Annual Budget'!$L$151,'Annual Budget'!$N$151,'Annual Budget'!$H$152,'Annual Budget'!$J$152,'Annual Budget'!$L$152,'Annual Budget'!$N$152,'Annual Budget'!$L$154,'Annual Budget'!$N$154</definedName>
    <definedName name="QB_FORMULA_17" localSheetId="6" hidden="1">'General Ledger'!$L$286,'General Ledger'!$L$287,'General Ledger'!$L$288,'General Ledger'!$L$289,'General Ledger'!$L$290,'General Ledger'!$L$291,'General Ledger'!$L$292,'General Ledger'!$L$293,'General Ledger'!$L$294,'General Ledger'!$L$295,'General Ledger'!$L$296,'General Ledger'!$L$297,'General Ledger'!$L$298,'General Ledger'!$L$299,'General Ledger'!$L$300,'General Ledger'!$L$301</definedName>
    <definedName name="QB_FORMULA_17" localSheetId="4" hidden="1">'PL by Class'!$AF$29,'PL by Class'!$AG$29,'PL by Class'!$AH$29,'PL by Class'!$AI$29,'PL by Class'!$I$32,'PL by Class'!$L$32,'PL by Class'!$P$32,'PL by Class'!$S$32,'PL by Class'!$T$32,'PL by Class'!$W$32,'PL by Class'!$AH$32,'PL by Class'!$AI$32,'PL by Class'!$I$33,'PL by Class'!$L$33,'PL by Class'!$P$33,'PL by Class'!$S$33</definedName>
    <definedName name="QB_FORMULA_17">#REF!,#REF!,#REF!,#REF!,#REF!,#REF!,#REF!,#REF!,#REF!,#REF!,#REF!,#REF!,#REF!,#REF!,#REF!,#REF!</definedName>
    <definedName name="QB_FORMULA_17_1" localSheetId="2" hidden="1">'BvA Detail'!#REF!,'BvA Detail'!#REF!,'BvA Detail'!#REF!,'BvA Detail'!#REF!,'BvA Detail'!$J$49,'BvA Detail'!$K$49,'BvA Detail'!$L$49,'BvA Detail'!$M$49,'BvA Detail'!#REF!,'BvA Detail'!#REF!,'BvA Detail'!#REF!,'BvA Detail'!#REF!,'BvA Detail'!$J$50,'BvA Detail'!$K$50,'BvA Detail'!$L$50,'BvA Detail'!$M$50</definedName>
    <definedName name="QB_FORMULA_18" localSheetId="7" hidden="1">'Annual Budget'!$L$155,'Annual Budget'!$N$155,'Annual Budget'!$H$156,'Annual Budget'!$J$156,'Annual Budget'!$L$156,'Annual Budget'!$N$156,'Annual Budget'!$L$158,'Annual Budget'!$N$158,'Annual Budget'!$L$159,'Annual Budget'!$N$159,'Annual Budget'!$L$161,'Annual Budget'!$N$161,'Annual Budget'!$L$162,'Annual Budget'!$N$162,'Annual Budget'!$H$163,'Annual Budget'!$J$163</definedName>
    <definedName name="QB_FORMULA_18" localSheetId="6" hidden="1">'General Ledger'!$L$302,'General Ledger'!$L$303,'General Ledger'!$L$304,'General Ledger'!$L$305,'General Ledger'!$L$306,'General Ledger'!$L$307,'General Ledger'!$L$308,'General Ledger'!$L$309,'General Ledger'!$L$310,'General Ledger'!$L$311,'General Ledger'!$L$312,'General Ledger'!$L$313,'General Ledger'!$K$314,'General Ledger'!$L$314,'General Ledger'!$L$316,'General Ledger'!$L$319</definedName>
    <definedName name="QB_FORMULA_18" localSheetId="4" hidden="1">'PL by Class'!$T$33,'PL by Class'!$W$33,'PL by Class'!$AH$33,'PL by Class'!$AI$33,'PL by Class'!$I$34,'PL by Class'!$L$34,'PL by Class'!$P$34,'PL by Class'!$S$34,'PL by Class'!$T$34,'PL by Class'!$W$34,'PL by Class'!$AH$34,'PL by Class'!$AI$34,'PL by Class'!$I$35,'PL by Class'!$L$35,'PL by Class'!$P$35,'PL by Class'!$S$35</definedName>
    <definedName name="QB_FORMULA_18">#REF!,#REF!,#REF!,#REF!,#REF!,#REF!,#REF!,#REF!,#REF!,#REF!,#REF!,#REF!,#REF!,#REF!,#REF!,#REF!</definedName>
    <definedName name="QB_FORMULA_18_1" localSheetId="2" hidden="1">'BvA Detail'!#REF!,'BvA Detail'!#REF!,'BvA Detail'!#REF!,'BvA Detail'!#REF!,'BvA Detail'!$J$51,'BvA Detail'!$K$51,'BvA Detail'!$L$51,'BvA Detail'!$M$51,'BvA Detail'!#REF!,'BvA Detail'!#REF!,'BvA Detail'!#REF!,'BvA Detail'!#REF!,'BvA Detail'!$J$52,'BvA Detail'!$K$52,'BvA Detail'!$L$52,'BvA Detail'!$M$52</definedName>
    <definedName name="QB_FORMULA_19" localSheetId="7" hidden="1">'Annual Budget'!$L$163,'Annual Budget'!$N$163,'Annual Budget'!$L$165,'Annual Budget'!$N$165,'Annual Budget'!$H$166,'Annual Budget'!$J$166,'Annual Budget'!$L$166,'Annual Budget'!$N$166,'Annual Budget'!$L$168,'Annual Budget'!$N$168,'Annual Budget'!$L$169,'Annual Budget'!$N$169,'Annual Budget'!$H$170,'Annual Budget'!$J$170,'Annual Budget'!$L$170,'Annual Budget'!$N$170</definedName>
    <definedName name="QB_FORMULA_19" localSheetId="6" hidden="1">'General Ledger'!$K$320,'General Ledger'!$L$320,'General Ledger'!$L$322,'General Ledger'!$L$323,'General Ledger'!$L$324,'General Ledger'!$L$325,'General Ledger'!$L$326,'General Ledger'!$K$327,'General Ledger'!$L$327,'General Ledger'!$L$329,'General Ledger'!$L$330,'General Ledger'!$K$331,'General Ledger'!$L$331,'General Ledger'!$K$332,'General Ledger'!$L$332,'General Ledger'!$L$335</definedName>
    <definedName name="QB_FORMULA_19" localSheetId="4" hidden="1">'PL by Class'!$T$35,'PL by Class'!$W$35,'PL by Class'!$AH$35,'PL by Class'!$AI$35,'PL by Class'!$I$36,'PL by Class'!$L$36,'PL by Class'!$P$36,'PL by Class'!$S$36,'PL by Class'!$T$36,'PL by Class'!$W$36,'PL by Class'!$AH$36,'PL by Class'!$AI$36,'PL by Class'!$I$37,'PL by Class'!$L$37,'PL by Class'!$P$37,'PL by Class'!$S$37</definedName>
    <definedName name="QB_FORMULA_19">#REF!,#REF!,#REF!,#REF!,#REF!,#REF!,#REF!,#REF!,#REF!,#REF!,#REF!,#REF!,#REF!,#REF!,#REF!,#REF!</definedName>
    <definedName name="QB_FORMULA_19_1" localSheetId="2" hidden="1">'BvA Detail'!#REF!,'BvA Detail'!#REF!,'BvA Detail'!#REF!,'BvA Detail'!#REF!,'BvA Detail'!$J$53,'BvA Detail'!$K$53,'BvA Detail'!$L$53,'BvA Detail'!$M$53,'BvA Detail'!#REF!,'BvA Detail'!#REF!,'BvA Detail'!#REF!,'BvA Detail'!#REF!,'BvA Detail'!$J$54,'BvA Detail'!$K$54,'BvA Detail'!$L$54,'BvA Detail'!$M$54</definedName>
    <definedName name="QB_FORMULA_2" localSheetId="7" hidden="1">'Annual Budget'!$H$26,'Annual Budget'!$J$26,'Annual Budget'!$L$26,'Annual Budget'!$N$26,'Annual Budget'!$L$28,'Annual Budget'!$N$28,'Annual Budget'!$L$29,'Annual Budget'!$N$29,'Annual Budget'!$H$30,'Annual Budget'!$J$30,'Annual Budget'!$L$30,'Annual Budget'!$N$30,'Annual Budget'!$L$32,'Annual Budget'!$N$32,'Annual Budget'!$H$33,'Annual Budget'!$J$33</definedName>
    <definedName name="QB_FORMULA_2" localSheetId="6" hidden="1">'General Ledger'!$L$44,'General Ledger'!$L$45,'General Ledger'!$L$46,'General Ledger'!$L$47,'General Ledger'!$L$48,'General Ledger'!$L$49,'General Ledger'!$L$50,'General Ledger'!$L$51,'General Ledger'!$L$52,'General Ledger'!$L$53,'General Ledger'!$L$54,'General Ledger'!$L$55,'General Ledger'!$L$56,'General Ledger'!$L$57,'General Ledger'!$L$58,'General Ledger'!$L$59</definedName>
    <definedName name="QB_FORMULA_2" localSheetId="4" hidden="1">'PL by Class'!$AF$11,'PL by Class'!$AG$11,'PL by Class'!$AH$11,'PL by Class'!$AI$11,'PL by Class'!$I$12,'PL by Class'!$L$12,'PL by Class'!$P$12,'PL by Class'!$S$12,'PL by Class'!$T$12,'PL by Class'!$W$12,'PL by Class'!$AH$12,'PL by Class'!$AI$12,'PL by Class'!$I$14,'PL by Class'!$L$14,'PL by Class'!$P$14,'PL by Class'!$S$14</definedName>
    <definedName name="QB_FORMULA_2">#REF!,#REF!,#REF!,#REF!,#REF!,#REF!,#REF!,#REF!,#REF!,#REF!,#REF!,#REF!,#REF!,#REF!,#REF!,#REF!</definedName>
    <definedName name="QB_FORMULA_2_1" localSheetId="2" hidden="1">'BvA Detail'!#REF!,'BvA Detail'!$J$14,'BvA Detail'!$K$14,'BvA Detail'!$L$14,'BvA Detail'!$M$14,'BvA Detail'!#REF!,'BvA Detail'!#REF!,'BvA Detail'!#REF!,'BvA Detail'!#REF!,'BvA Detail'!$J$16,'BvA Detail'!$K$16,'BvA Detail'!$L$16,'BvA Detail'!$M$16,'BvA Detail'!#REF!,'BvA Detail'!#REF!,'BvA Detail'!#REF!</definedName>
    <definedName name="QB_FORMULA_2_1" localSheetId="1" hidden="1">'BvA Summary'!$H$11,'BvA Summary'!$I$11,'BvA Summary'!$J$11,'BvA Summary'!$K$11,'BvA Summary'!$F$12,'BvA Summary'!#REF!,'BvA Summary'!#REF!,'BvA Summary'!#REF!,'BvA Summary'!$G$12,'BvA Summary'!#REF!,'BvA Summary'!#REF!,'BvA Summary'!#REF!,'BvA Summary'!$H$12,'BvA Summary'!$I$12,'BvA Summary'!$J$12,'BvA Summary'!$K$12</definedName>
    <definedName name="QB_FORMULA_20" localSheetId="7" hidden="1">'Annual Budget'!$L$171,'Annual Budget'!$N$171,'Annual Budget'!$L$172,'Annual Budget'!$N$172,'Annual Budget'!$L$173,'Annual Budget'!$N$173,'Annual Budget'!$L$174,'Annual Budget'!$N$174,'Annual Budget'!$H$175,'Annual Budget'!$J$175,'Annual Budget'!$L$175,'Annual Budget'!$N$175,'Annual Budget'!$L$178,'Annual Budget'!$N$178,'Annual Budget'!$H$179,'Annual Budget'!$J$179</definedName>
    <definedName name="QB_FORMULA_20" localSheetId="6" hidden="1">'General Ledger'!$L$337,'General Ledger'!$L$338,'General Ledger'!$L$339,'General Ledger'!$L$340,'General Ledger'!$L$341,'General Ledger'!$L$342,'General Ledger'!$L$343,'General Ledger'!$L$344,'General Ledger'!$L$345,'General Ledger'!$L$346,'General Ledger'!$L$347,'General Ledger'!$L$348,'General Ledger'!$L$349,'General Ledger'!$L$350,'General Ledger'!$L$351,'General Ledger'!$L$352</definedName>
    <definedName name="QB_FORMULA_20" localSheetId="4" hidden="1">'PL by Class'!$T$37,'PL by Class'!$W$37,'PL by Class'!$AH$37,'PL by Class'!$AI$37,'PL by Class'!$I$38,'PL by Class'!$L$38,'PL by Class'!$P$38,'PL by Class'!$S$38,'PL by Class'!$T$38,'PL by Class'!$W$38,'PL by Class'!$AH$38,'PL by Class'!$AI$38,'PL by Class'!$I$39,'PL by Class'!$L$39,'PL by Class'!$P$39,'PL by Class'!$S$39</definedName>
    <definedName name="QB_FORMULA_20">#REF!,#REF!,#REF!,#REF!,#REF!,#REF!,#REF!,#REF!,#REF!,#REF!,#REF!,#REF!,#REF!,#REF!,#REF!,#REF!</definedName>
    <definedName name="QB_FORMULA_20_1" localSheetId="2" hidden="1">'BvA Detail'!#REF!,'BvA Detail'!#REF!,'BvA Detail'!#REF!,'BvA Detail'!#REF!,'BvA Detail'!$J$55,'BvA Detail'!$K$55,'BvA Detail'!$L$55,'BvA Detail'!$M$55,'BvA Detail'!$H$56,'BvA Detail'!#REF!,'BvA Detail'!#REF!,'BvA Detail'!#REF!,'BvA Detail'!$I$56,'BvA Detail'!#REF!,'BvA Detail'!#REF!,'BvA Detail'!#REF!</definedName>
    <definedName name="QB_FORMULA_21" localSheetId="7" hidden="1">'Annual Budget'!$L$179,'Annual Budget'!$N$179,'Annual Budget'!$H$180,'Annual Budget'!$J$180,'Annual Budget'!$L$180,'Annual Budget'!$N$180,'Annual Budget'!$L$184,'Annual Budget'!$N$184,'Annual Budget'!$L$185,'Annual Budget'!$N$185,'Annual Budget'!$H$186,'Annual Budget'!$J$186,'Annual Budget'!$L$186,'Annual Budget'!$N$186,'Annual Budget'!$H$187,'Annual Budget'!$J$187</definedName>
    <definedName name="QB_FORMULA_21" localSheetId="2" hidden="1">'BvA Detail'!$J$56,'BvA Detail'!$K$56,'BvA Detail'!$L$56,'BvA Detail'!$M$56,'BvA Detail'!#REF!,'BvA Detail'!#REF!,'BvA Detail'!#REF!,'BvA Detail'!#REF!,'BvA Detail'!$J$58,'BvA Detail'!$K$58,'BvA Detail'!$L$58,'BvA Detail'!$M$58,'BvA Detail'!#REF!,'BvA Detail'!#REF!,'BvA Detail'!#REF!,'BvA Detail'!#REF!</definedName>
    <definedName name="QB_FORMULA_21" localSheetId="6" hidden="1">'General Ledger'!$L$353,'General Ledger'!$L$354,'General Ledger'!$L$355,'General Ledger'!$L$356,'General Ledger'!$L$357,'General Ledger'!$L$358,'General Ledger'!$L$359,'General Ledger'!$L$360,'General Ledger'!$L$361,'General Ledger'!$L$362,'General Ledger'!$L$363,'General Ledger'!$L$364,'General Ledger'!$K$365,'General Ledger'!$L$365,'General Ledger'!$L$367,'General Ledger'!$L$369</definedName>
    <definedName name="QB_FORMULA_21" localSheetId="4" hidden="1">'PL by Class'!$T$39,'PL by Class'!$W$39,'PL by Class'!$AH$39,'PL by Class'!$AI$39,'PL by Class'!$I$40,'PL by Class'!$L$40,'PL by Class'!$P$40,'PL by Class'!$S$40,'PL by Class'!$T$40,'PL by Class'!$W$40,'PL by Class'!$AH$40,'PL by Class'!$AI$40,'PL by Class'!$I$41,'PL by Class'!$L$41,'PL by Class'!$P$41,'PL by Class'!$S$41</definedName>
    <definedName name="QB_FORMULA_22" localSheetId="7" hidden="1">'Annual Budget'!$L$187,'Annual Budget'!$N$187,'Annual Budget'!$H$192,'Annual Budget'!$L$194,'Annual Budget'!$N$194,'Annual Budget'!$H$195,'Annual Budget'!$J$195,'Annual Budget'!$L$195,'Annual Budget'!$N$195,'Annual Budget'!$L$196,'Annual Budget'!$N$196,'Annual Budget'!$H$201,'Annual Budget'!$H$202,'Annual Budget'!$J$202,'Annual Budget'!$L$202,'Annual Budget'!$N$202</definedName>
    <definedName name="QB_FORMULA_22" localSheetId="6" hidden="1">'General Ledger'!$K$370,'General Ledger'!$L$370,'General Ledger'!$L$372,'General Ledger'!$L$374,'General Ledger'!$L$376,'General Ledger'!$L$377,'General Ledger'!$L$378,'General Ledger'!$L$379,'General Ledger'!$L$380,'General Ledger'!$L$381,'General Ledger'!$L$382,'General Ledger'!$L$383,'General Ledger'!$L$384,'General Ledger'!$K$385,'General Ledger'!$L$385,'General Ledger'!$L$387</definedName>
    <definedName name="QB_FORMULA_22" localSheetId="4" hidden="1">'PL by Class'!$T$41,'PL by Class'!$W$41,'PL by Class'!$AH$41,'PL by Class'!$AI$41,'PL by Class'!$I$42,'PL by Class'!$L$42,'PL by Class'!$P$42,'PL by Class'!$S$42,'PL by Class'!$T$42,'PL by Class'!$W$42,'PL by Class'!$AH$42,'PL by Class'!$AI$42,'PL by Class'!$I$43,'PL by Class'!$L$43,'PL by Class'!$P$43,'PL by Class'!$S$43</definedName>
    <definedName name="QB_FORMULA_22">#REF!,#REF!,#REF!,#REF!,#REF!,#REF!,#REF!,#REF!,#REF!,#REF!,#REF!,#REF!,#REF!,#REF!,#REF!,#REF!</definedName>
    <definedName name="QB_FORMULA_22_1" localSheetId="2" hidden="1">'BvA Detail'!$J$59,'BvA Detail'!$K$59,'BvA Detail'!$L$59,'BvA Detail'!$M$59,'BvA Detail'!#REF!,'BvA Detail'!#REF!,'BvA Detail'!#REF!,'BvA Detail'!#REF!,'BvA Detail'!$J$60,'BvA Detail'!$K$60,'BvA Detail'!$L$60,'BvA Detail'!$M$60,'BvA Detail'!#REF!,'BvA Detail'!#REF!,'BvA Detail'!#REF!,'BvA Detail'!#REF!</definedName>
    <definedName name="QB_FORMULA_23" localSheetId="7" hidden="1">'Annual Budget'!$H$203,'Annual Budget'!$J$203,'Annual Budget'!$L$203,'Annual Budget'!$N$203,'Annual Budget'!$H$204,'Annual Budget'!$J$204,'Annual Budget'!$L$204,'Annual Budget'!$N$204</definedName>
    <definedName name="QB_FORMULA_23" localSheetId="6" hidden="1">'General Ledger'!$L$389,'General Ledger'!$L$392,'General Ledger'!$L$394,'General Ledger'!$L$395,'General Ledger'!$L$397,'General Ledger'!$L$399,'General Ledger'!$L$402,'General Ledger'!$L$404,'General Ledger'!$L$406,'General Ledger'!$L$408,'General Ledger'!$L$410,'General Ledger'!$L$411,'General Ledger'!$L$413,'General Ledger'!$L$415,'General Ledger'!$L$417,'General Ledger'!$L$419</definedName>
    <definedName name="QB_FORMULA_23" localSheetId="4" hidden="1">'PL by Class'!$T$43,'PL by Class'!$W$43,'PL by Class'!$AH$43,'PL by Class'!$AI$43,'PL by Class'!$I$44,'PL by Class'!$L$44,'PL by Class'!$P$44,'PL by Class'!$S$44,'PL by Class'!$T$44,'PL by Class'!$W$44,'PL by Class'!$AH$44,'PL by Class'!$AI$44,'PL by Class'!$I$45,'PL by Class'!$L$45,'PL by Class'!$P$45,'PL by Class'!$S$45</definedName>
    <definedName name="QB_FORMULA_23">#REF!,#REF!,#REF!,#REF!,#REF!,#REF!,#REF!,#REF!,#REF!,#REF!,#REF!,#REF!,#REF!,#REF!,#REF!,#REF!</definedName>
    <definedName name="QB_FORMULA_23_1" localSheetId="2" hidden="1">'BvA Detail'!$J$61,'BvA Detail'!$K$61,'BvA Detail'!$L$61,'BvA Detail'!$M$61,'BvA Detail'!#REF!,'BvA Detail'!#REF!,'BvA Detail'!#REF!,'BvA Detail'!#REF!,'BvA Detail'!$J$62,'BvA Detail'!$K$62,'BvA Detail'!$L$62,'BvA Detail'!$M$62,'BvA Detail'!#REF!,'BvA Detail'!#REF!,'BvA Detail'!#REF!,'BvA Detail'!#REF!</definedName>
    <definedName name="QB_FORMULA_24" localSheetId="6" hidden="1">'General Ledger'!$L$421,'General Ledger'!$L$423,'General Ledger'!$L$424,'General Ledger'!$L$425,'General Ledger'!$L$426,'General Ledger'!$L$427,'General Ledger'!$L$428,'General Ledger'!$L$429,'General Ledger'!$L$430,'General Ledger'!$L$431,'General Ledger'!$L$432,'General Ledger'!$L$433,'General Ledger'!$L$434,'General Ledger'!$L$435,'General Ledger'!$L$436,'General Ledger'!$L$437</definedName>
    <definedName name="QB_FORMULA_24" localSheetId="4" hidden="1">'PL by Class'!$T$45,'PL by Class'!$W$45,'PL by Class'!$AH$45,'PL by Class'!$AI$45,'PL by Class'!$I$46,'PL by Class'!$L$46,'PL by Class'!$P$46,'PL by Class'!$S$46,'PL by Class'!$T$46,'PL by Class'!$W$46,'PL by Class'!$AH$46,'PL by Class'!$AI$46,'PL by Class'!$I$47,'PL by Class'!$L$47,'PL by Class'!$P$47,'PL by Class'!$S$47</definedName>
    <definedName name="QB_FORMULA_24">#REF!,#REF!,#REF!,#REF!,#REF!,#REF!,#REF!,#REF!,#REF!,#REF!,#REF!,#REF!,#REF!,#REF!,#REF!,#REF!</definedName>
    <definedName name="QB_FORMULA_24_1" localSheetId="2" hidden="1">'BvA Detail'!$J$63,'BvA Detail'!$K$63,'BvA Detail'!$L$63,'BvA Detail'!$M$63,'BvA Detail'!#REF!,'BvA Detail'!#REF!,'BvA Detail'!#REF!,'BvA Detail'!#REF!,'BvA Detail'!$J$64,'BvA Detail'!$K$64,'BvA Detail'!$L$64,'BvA Detail'!$M$64,'BvA Detail'!#REF!,'BvA Detail'!#REF!,'BvA Detail'!#REF!,'BvA Detail'!#REF!</definedName>
    <definedName name="QB_FORMULA_25" localSheetId="6" hidden="1">'General Ledger'!$L$438,'General Ledger'!$L$439,'General Ledger'!$L$440,'General Ledger'!$L$441,'General Ledger'!$L$442,'General Ledger'!$L$443,'General Ledger'!$L$444,'General Ledger'!$L$445,'General Ledger'!$L$446,'General Ledger'!$L$447,'General Ledger'!$L$448,'General Ledger'!$L$449,'General Ledger'!$L$450,'General Ledger'!$L$451,'General Ledger'!$L$452,'General Ledger'!$L$453</definedName>
    <definedName name="QB_FORMULA_25" localSheetId="4" hidden="1">'PL by Class'!$T$47,'PL by Class'!$W$47,'PL by Class'!$AH$47,'PL by Class'!$AI$47,'PL by Class'!$H$48,'PL by Class'!$I$48,'PL by Class'!$J$48,'PL by Class'!$K$48,'PL by Class'!$L$48,'PL by Class'!$M$48,'PL by Class'!$N$48,'PL by Class'!$O$48,'PL by Class'!$P$48,'PL by Class'!$Q$48,'PL by Class'!$R$48,'PL by Class'!$S$48</definedName>
    <definedName name="QB_FORMULA_25">#REF!,#REF!,#REF!,#REF!,#REF!,#REF!,#REF!,#REF!,#REF!,#REF!,#REF!,#REF!,#REF!,#REF!,#REF!,#REF!</definedName>
    <definedName name="QB_FORMULA_25_1" localSheetId="2" hidden="1">'BvA Detail'!$J$65,'BvA Detail'!$K$65,'BvA Detail'!$L$65,'BvA Detail'!$M$65,'BvA Detail'!#REF!,'BvA Detail'!#REF!,'BvA Detail'!#REF!,'BvA Detail'!#REF!,'BvA Detail'!$J$66,'BvA Detail'!$K$66,'BvA Detail'!$L$66,'BvA Detail'!$M$66,'BvA Detail'!#REF!,'BvA Detail'!#REF!,'BvA Detail'!#REF!,'BvA Detail'!#REF!</definedName>
    <definedName name="QB_FORMULA_26" localSheetId="2" hidden="1">'BvA Detail'!$J$68,'BvA Detail'!$K$68,'BvA Detail'!$L$68,'BvA Detail'!$M$68,'BvA Detail'!#REF!,'BvA Detail'!#REF!,'BvA Detail'!#REF!,'BvA Detail'!#REF!,'BvA Detail'!$J$69,'BvA Detail'!$K$69,'BvA Detail'!$L$69,'BvA Detail'!$M$69,'BvA Detail'!#REF!,'BvA Detail'!#REF!,'BvA Detail'!#REF!,'BvA Detail'!#REF!</definedName>
    <definedName name="QB_FORMULA_26" localSheetId="6" hidden="1">'General Ledger'!$L$454,'General Ledger'!$L$455,'General Ledger'!$L$456,'General Ledger'!$L$457,'General Ledger'!$L$458,'General Ledger'!$L$459,'General Ledger'!$L$460,'General Ledger'!$L$461,'General Ledger'!$L$462,'General Ledger'!$L$463,'General Ledger'!$L$464,'General Ledger'!$L$465,'General Ledger'!$L$466,'General Ledger'!$L$467,'General Ledger'!$L$468,'General Ledger'!$L$469</definedName>
    <definedName name="QB_FORMULA_26" localSheetId="4" hidden="1">'PL by Class'!$T$48,'PL by Class'!$U$48,'PL by Class'!$V$48,'PL by Class'!$W$48,'PL by Class'!$X$48,'PL by Class'!$Y$48,'PL by Class'!$Z$48,'PL by Class'!$AA$48,'PL by Class'!$AB$48,'PL by Class'!$AC$48,'PL by Class'!$AD$48,'PL by Class'!$AE$48,'PL by Class'!$AF$48,'PL by Class'!$AG$48,'PL by Class'!$AH$48,'PL by Class'!$AI$48</definedName>
    <definedName name="QB_FORMULA_27" localSheetId="2" hidden="1">'BvA Detail'!$J$70,'BvA Detail'!$K$70,'BvA Detail'!$L$70,'BvA Detail'!$M$70,'BvA Detail'!#REF!,'BvA Detail'!#REF!,'BvA Detail'!#REF!,'BvA Detail'!#REF!,'BvA Detail'!$J$71,'BvA Detail'!$K$71,'BvA Detail'!$L$71,'BvA Detail'!$M$71,'BvA Detail'!#REF!,'BvA Detail'!#REF!,'BvA Detail'!#REF!,'BvA Detail'!#REF!</definedName>
    <definedName name="QB_FORMULA_27" localSheetId="6" hidden="1">'General Ledger'!$L$470,'General Ledger'!$L$471,'General Ledger'!$L$472,'General Ledger'!$L$473,'General Ledger'!$L$474,'General Ledger'!$L$475,'General Ledger'!$L$476,'General Ledger'!$L$477,'General Ledger'!$L$478,'General Ledger'!$L$479,'General Ledger'!$L$480,'General Ledger'!$L$481,'General Ledger'!$L$482,'General Ledger'!$L$483,'General Ledger'!$L$484,'General Ledger'!$L$485</definedName>
    <definedName name="QB_FORMULA_27" localSheetId="4" hidden="1">'PL by Class'!$I$50,'PL by Class'!$L$50,'PL by Class'!$P$50,'PL by Class'!$S$50,'PL by Class'!$T$50,'PL by Class'!$W$50,'PL by Class'!$AH$50,'PL by Class'!$AI$50,'PL by Class'!$I$51,'PL by Class'!$L$51,'PL by Class'!$P$51,'PL by Class'!$S$51,'PL by Class'!$T$51,'PL by Class'!$W$51,'PL by Class'!$AH$51,'PL by Class'!$AI$51</definedName>
    <definedName name="QB_FORMULA_28" localSheetId="6" hidden="1">'General Ledger'!$L$486,'General Ledger'!$L$487,'General Ledger'!$L$488,'General Ledger'!$L$489,'General Ledger'!$L$490,'General Ledger'!$L$491,'General Ledger'!$L$492,'General Ledger'!$L$493,'General Ledger'!$L$494,'General Ledger'!$L$495,'General Ledger'!$L$496,'General Ledger'!$L$497,'General Ledger'!$L$498,'General Ledger'!$L$499,'General Ledger'!$L$500,'General Ledger'!$L$501</definedName>
    <definedName name="QB_FORMULA_28" localSheetId="4" hidden="1">'PL by Class'!$I$52,'PL by Class'!$L$52,'PL by Class'!$P$52,'PL by Class'!$S$52,'PL by Class'!$T$52,'PL by Class'!$W$52,'PL by Class'!$AH$52,'PL by Class'!$AI$52,'PL by Class'!$I$53,'PL by Class'!$L$53,'PL by Class'!$P$53,'PL by Class'!$S$53,'PL by Class'!$T$53,'PL by Class'!$W$53,'PL by Class'!$AH$53,'PL by Class'!$AI$53</definedName>
    <definedName name="QB_FORMULA_28">#REF!,#REF!,#REF!,#REF!,#REF!,#REF!,#REF!,#REF!,#REF!,#REF!,#REF!,#REF!,#REF!,#REF!,#REF!,#REF!</definedName>
    <definedName name="QB_FORMULA_28_1" localSheetId="2" hidden="1">'BvA Detail'!$J$72,'BvA Detail'!$K$72,'BvA Detail'!$L$72,'BvA Detail'!$M$72,'BvA Detail'!$H$73,'BvA Detail'!#REF!,'BvA Detail'!#REF!,'BvA Detail'!#REF!,'BvA Detail'!$I$73,'BvA Detail'!#REF!,'BvA Detail'!#REF!,'BvA Detail'!#REF!,'BvA Detail'!$J$73,'BvA Detail'!$K$73,'BvA Detail'!$L$73,'BvA Detail'!$M$73</definedName>
    <definedName name="QB_FORMULA_29" localSheetId="2" hidden="1">'BvA Detail'!#REF!,'BvA Detail'!#REF!,'BvA Detail'!#REF!,'BvA Detail'!#REF!,'BvA Detail'!$J$74,'BvA Detail'!$K$74,'BvA Detail'!$L$74,'BvA Detail'!$M$74,'BvA Detail'!#REF!,'BvA Detail'!#REF!,'BvA Detail'!#REF!,'BvA Detail'!#REF!,'BvA Detail'!$J$75,'BvA Detail'!$K$75,'BvA Detail'!$L$75,'BvA Detail'!$M$75</definedName>
    <definedName name="QB_FORMULA_29" localSheetId="6" hidden="1">'General Ledger'!$L$502,'General Ledger'!$L$503,'General Ledger'!$L$504,'General Ledger'!$L$505,'General Ledger'!$L$506,'General Ledger'!$L$507,'General Ledger'!$L$508,'General Ledger'!$L$509,'General Ledger'!$L$510,'General Ledger'!$L$511,'General Ledger'!$L$512,'General Ledger'!$L$513,'General Ledger'!$L$514,'General Ledger'!$L$515,'General Ledger'!$L$516,'General Ledger'!$L$517</definedName>
    <definedName name="QB_FORMULA_29" localSheetId="4" hidden="1">'PL by Class'!$I$54,'PL by Class'!$L$54,'PL by Class'!$P$54,'PL by Class'!$S$54,'PL by Class'!$T$54,'PL by Class'!$W$54,'PL by Class'!$AH$54,'PL by Class'!$AI$54,'PL by Class'!$I$55,'PL by Class'!$L$55,'PL by Class'!$P$55,'PL by Class'!$S$55,'PL by Class'!$T$55,'PL by Class'!$W$55,'PL by Class'!$AH$55,'PL by Class'!$AI$55</definedName>
    <definedName name="QB_FORMULA_3" localSheetId="7" hidden="1">'Annual Budget'!$L$33,'Annual Budget'!$N$33,'Annual Budget'!$H$34,'Annual Budget'!$J$34,'Annual Budget'!$L$34,'Annual Budget'!$N$34,'Annual Budget'!$H$35,'Annual Budget'!$J$35,'Annual Budget'!$L$35,'Annual Budget'!$N$35,'Annual Budget'!$L$38,'Annual Budget'!$N$38,'Annual Budget'!$L$39,'Annual Budget'!$N$39,'Annual Budget'!$L$40,'Annual Budget'!$N$40</definedName>
    <definedName name="QB_FORMULA_3" localSheetId="6" hidden="1">'General Ledger'!$L$60,'General Ledger'!$L$61,'General Ledger'!$L$62,'General Ledger'!$L$63,'General Ledger'!$L$64,'General Ledger'!$L$65,'General Ledger'!$L$66,'General Ledger'!$K$67,'General Ledger'!$L$67,'General Ledger'!$L$70,'General Ledger'!$L$72,'General Ledger'!$L$73,'General Ledger'!$L$74,'General Ledger'!$L$75,'General Ledger'!$L$76,'General Ledger'!$L$77</definedName>
    <definedName name="QB_FORMULA_3" localSheetId="4" hidden="1">'PL by Class'!$T$14,'PL by Class'!$W$14,'PL by Class'!$AH$14,'PL by Class'!$AI$14,'PL by Class'!$I$15,'PL by Class'!$L$15,'PL by Class'!$P$15,'PL by Class'!$S$15,'PL by Class'!$T$15,'PL by Class'!$W$15,'PL by Class'!$AH$15,'PL by Class'!$AI$15,'PL by Class'!$H$16,'PL by Class'!$I$16,'PL by Class'!$J$16,'PL by Class'!$K$16</definedName>
    <definedName name="QB_FORMULA_3">#REF!,#REF!,#REF!,#REF!,#REF!,#REF!,#REF!,#REF!,#REF!,#REF!,#REF!,#REF!,#REF!,#REF!,#REF!,#REF!</definedName>
    <definedName name="QB_FORMULA_3_1" localSheetId="2" hidden="1">'BvA Detail'!#REF!,'BvA Detail'!$J$17,'BvA Detail'!$K$17,'BvA Detail'!$L$17,'BvA Detail'!$M$17,'BvA Detail'!#REF!,'BvA Detail'!#REF!,'BvA Detail'!#REF!,'BvA Detail'!#REF!,'BvA Detail'!$J$18,'BvA Detail'!$K$18,'BvA Detail'!$L$18,'BvA Detail'!$M$18,'BvA Detail'!$H$19,'BvA Detail'!#REF!,'BvA Detail'!#REF!</definedName>
    <definedName name="QB_FORMULA_3_1" localSheetId="1" hidden="1">'BvA Summary'!#REF!,'BvA Summary'!#REF!,'BvA Summary'!#REF!,'BvA Summary'!#REF!,'BvA Summary'!$H$14,'BvA Summary'!$I$14,'BvA Summary'!$J$14,'BvA Summary'!$K$14,'BvA Summary'!#REF!,'BvA Summary'!#REF!,'BvA Summary'!#REF!,'BvA Summary'!#REF!,'BvA Summary'!$H$15,'BvA Summary'!$I$15,'BvA Summary'!$J$15,'BvA Summary'!$K$15</definedName>
    <definedName name="QB_FORMULA_30" localSheetId="6" hidden="1">'General Ledger'!$L$518,'General Ledger'!$L$519,'General Ledger'!$L$520,'General Ledger'!$L$521,'General Ledger'!$L$522,'General Ledger'!$L$523,'General Ledger'!$L$524,'General Ledger'!$L$525,'General Ledger'!$L$526,'General Ledger'!$L$527,'General Ledger'!$L$528,'General Ledger'!$L$529,'General Ledger'!$L$530,'General Ledger'!$L$531,'General Ledger'!$L$532,'General Ledger'!$L$533</definedName>
    <definedName name="QB_FORMULA_30" localSheetId="4" hidden="1">'PL by Class'!$I$56,'PL by Class'!$L$56,'PL by Class'!$P$56,'PL by Class'!$S$56,'PL by Class'!$T$56,'PL by Class'!$W$56,'PL by Class'!$AH$56,'PL by Class'!$AI$56,'PL by Class'!$I$58,'PL by Class'!$L$58,'PL by Class'!$P$58,'PL by Class'!$S$58,'PL by Class'!$T$58,'PL by Class'!$W$58,'PL by Class'!$AH$58,'PL by Class'!$AI$58</definedName>
    <definedName name="QB_FORMULA_30">#REF!,#REF!,#REF!,#REF!,#REF!,#REF!,#REF!,#REF!,#REF!,#REF!,#REF!,#REF!,#REF!,#REF!,#REF!,#REF!</definedName>
    <definedName name="QB_FORMULA_30_1" localSheetId="2" hidden="1">'BvA Detail'!$H$76,'BvA Detail'!#REF!,'BvA Detail'!#REF!,'BvA Detail'!#REF!,'BvA Detail'!$I$76,'BvA Detail'!#REF!,'BvA Detail'!#REF!,'BvA Detail'!#REF!,'BvA Detail'!$J$76,'BvA Detail'!$K$76,'BvA Detail'!$L$76,'BvA Detail'!$M$76,'BvA Detail'!#REF!,'BvA Detail'!#REF!,'BvA Detail'!#REF!,'BvA Detail'!#REF!</definedName>
    <definedName name="QB_FORMULA_31" localSheetId="6" hidden="1">'General Ledger'!$L$534,'General Ledger'!$L$535,'General Ledger'!$L$536,'General Ledger'!$L$537,'General Ledger'!$L$538,'General Ledger'!$L$539,'General Ledger'!$L$540,'General Ledger'!$L$541,'General Ledger'!$L$542,'General Ledger'!$L$543,'General Ledger'!$L$544,'General Ledger'!$L$545,'General Ledger'!$L$546,'General Ledger'!$L$547,'General Ledger'!$L$548,'General Ledger'!$L$549</definedName>
    <definedName name="QB_FORMULA_31" localSheetId="4" hidden="1">'PL by Class'!$I$59,'PL by Class'!$L$59,'PL by Class'!$P$59,'PL by Class'!$S$59,'PL by Class'!$T$59,'PL by Class'!$W$59,'PL by Class'!$AH$59,'PL by Class'!$AI$59,'PL by Class'!$H$60,'PL by Class'!$I$60,'PL by Class'!$J$60,'PL by Class'!$K$60,'PL by Class'!$L$60,'PL by Class'!$M$60,'PL by Class'!$N$60,'PL by Class'!$O$60</definedName>
    <definedName name="QB_FORMULA_31">#REF!,#REF!,#REF!,#REF!,#REF!,#REF!,#REF!,#REF!,#REF!,#REF!,#REF!,#REF!,#REF!,#REF!,#REF!,#REF!</definedName>
    <definedName name="QB_FORMULA_31_1" localSheetId="2" hidden="1">'BvA Detail'!$J$78,'BvA Detail'!$K$78,'BvA Detail'!$L$78,'BvA Detail'!$M$78,'BvA Detail'!#REF!,'BvA Detail'!#REF!,'BvA Detail'!#REF!,'BvA Detail'!#REF!,'BvA Detail'!$J$79,'BvA Detail'!$K$79,'BvA Detail'!$L$79,'BvA Detail'!$M$79,'BvA Detail'!#REF!,'BvA Detail'!#REF!,'BvA Detail'!#REF!,'BvA Detail'!#REF!</definedName>
    <definedName name="QB_FORMULA_32" localSheetId="6" hidden="1">'General Ledger'!$L$550,'General Ledger'!$L$551,'General Ledger'!$L$552,'General Ledger'!$L$553,'General Ledger'!$L$554,'General Ledger'!$L$555,'General Ledger'!$L$556,'General Ledger'!$L$557,'General Ledger'!$L$558,'General Ledger'!$L$559,'General Ledger'!$L$560,'General Ledger'!$L$561,'General Ledger'!$L$562,'General Ledger'!$L$563,'General Ledger'!$L$564,'General Ledger'!$L$565</definedName>
    <definedName name="QB_FORMULA_32" localSheetId="4" hidden="1">'PL by Class'!$P$60,'PL by Class'!$Q$60,'PL by Class'!$R$60,'PL by Class'!$S$60,'PL by Class'!$T$60,'PL by Class'!$U$60,'PL by Class'!$V$60,'PL by Class'!$W$60,'PL by Class'!$X$60,'PL by Class'!$Y$60,'PL by Class'!$Z$60,'PL by Class'!$AA$60,'PL by Class'!$AB$60,'PL by Class'!$AC$60,'PL by Class'!$AD$60,'PL by Class'!$AE$60</definedName>
    <definedName name="QB_FORMULA_32">#REF!,#REF!,#REF!,#REF!,#REF!,#REF!,#REF!,#REF!,#REF!,#REF!,#REF!,#REF!,#REF!,#REF!,#REF!,#REF!</definedName>
    <definedName name="QB_FORMULA_32_1" localSheetId="2" hidden="1">'BvA Detail'!$J$80,'BvA Detail'!$K$80,'BvA Detail'!$L$80,'BvA Detail'!$M$80,'BvA Detail'!#REF!,'BvA Detail'!#REF!,'BvA Detail'!#REF!,'BvA Detail'!#REF!,'BvA Detail'!$J$81,'BvA Detail'!$K$81,'BvA Detail'!$L$81,'BvA Detail'!$M$81,'BvA Detail'!#REF!,'BvA Detail'!#REF!,'BvA Detail'!#REF!,'BvA Detail'!#REF!</definedName>
    <definedName name="QB_FORMULA_33" localSheetId="2" hidden="1">'BvA Detail'!$J$82,'BvA Detail'!$K$82,'BvA Detail'!$L$82,'BvA Detail'!$M$82,'BvA Detail'!#REF!,'BvA Detail'!#REF!,'BvA Detail'!#REF!,'BvA Detail'!#REF!,'BvA Detail'!$J$83,'BvA Detail'!$K$83,'BvA Detail'!$L$83,'BvA Detail'!$M$83,'BvA Detail'!#REF!,'BvA Detail'!#REF!,'BvA Detail'!#REF!,'BvA Detail'!#REF!</definedName>
    <definedName name="QB_FORMULA_33" localSheetId="6" hidden="1">'General Ledger'!$L$566,'General Ledger'!$L$567,'General Ledger'!$L$568,'General Ledger'!$L$569,'General Ledger'!$L$570,'General Ledger'!$L$571,'General Ledger'!$L$572,'General Ledger'!$L$573,'General Ledger'!$L$574,'General Ledger'!$L$575,'General Ledger'!$L$576,'General Ledger'!$L$577,'General Ledger'!$L$578,'General Ledger'!$L$579,'General Ledger'!$L$580,'General Ledger'!$L$581</definedName>
    <definedName name="QB_FORMULA_33" localSheetId="4" hidden="1">'PL by Class'!$AF$60,'PL by Class'!$AG$60,'PL by Class'!$AH$60,'PL by Class'!$AI$60,'PL by Class'!$H$61,'PL by Class'!$I$61,'PL by Class'!$J$61,'PL by Class'!$K$61,'PL by Class'!$L$61,'PL by Class'!$M$61,'PL by Class'!$N$61,'PL by Class'!$O$61,'PL by Class'!$P$61,'PL by Class'!$Q$61,'PL by Class'!$R$61,'PL by Class'!$S$61</definedName>
    <definedName name="QB_FORMULA_34" localSheetId="6" hidden="1">'General Ledger'!$L$582,'General Ledger'!$L$583,'General Ledger'!$L$584,'General Ledger'!$L$585,'General Ledger'!$L$586,'General Ledger'!$L$587,'General Ledger'!$L$588,'General Ledger'!$L$589,'General Ledger'!$L$590,'General Ledger'!$L$591,'General Ledger'!$L$592,'General Ledger'!$L$593,'General Ledger'!$L$594,'General Ledger'!$L$595,'General Ledger'!$L$596,'General Ledger'!$L$597</definedName>
    <definedName name="QB_FORMULA_34" localSheetId="4" hidden="1">'PL by Class'!$T$61,'PL by Class'!$U$61,'PL by Class'!$V$61,'PL by Class'!$W$61,'PL by Class'!$X$61,'PL by Class'!$Y$61,'PL by Class'!$Z$61,'PL by Class'!$AA$61,'PL by Class'!$AB$61,'PL by Class'!$AC$61,'PL by Class'!$AD$61,'PL by Class'!$AE$61,'PL by Class'!$AF$61,'PL by Class'!$AG$61,'PL by Class'!$AH$61,'PL by Class'!$AI$61</definedName>
    <definedName name="QB_FORMULA_34">#REF!,#REF!,#REF!,#REF!,#REF!,#REF!,#REF!,#REF!,#REF!,#REF!,#REF!,#REF!,#REF!,#REF!,#REF!,#REF!</definedName>
    <definedName name="QB_FORMULA_34_1" localSheetId="2" hidden="1">'BvA Detail'!$J$84,'BvA Detail'!$K$84,'BvA Detail'!$L$84,'BvA Detail'!$M$84,'BvA Detail'!#REF!,'BvA Detail'!#REF!,'BvA Detail'!#REF!,'BvA Detail'!#REF!,'BvA Detail'!$J$85,'BvA Detail'!$K$85,'BvA Detail'!$L$85,'BvA Detail'!$M$85,'BvA Detail'!#REF!,'BvA Detail'!#REF!,'BvA Detail'!#REF!,'BvA Detail'!#REF!</definedName>
    <definedName name="QB_FORMULA_35" localSheetId="2" hidden="1">'BvA Detail'!$J$87,'BvA Detail'!$K$87,'BvA Detail'!$L$87,'BvA Detail'!$M$87,'BvA Detail'!#REF!,'BvA Detail'!#REF!,'BvA Detail'!#REF!,'BvA Detail'!#REF!,'BvA Detail'!$J$88,'BvA Detail'!$K$88,'BvA Detail'!$L$88,'BvA Detail'!$M$88,'BvA Detail'!$H$89,'BvA Detail'!#REF!,'BvA Detail'!#REF!,'BvA Detail'!#REF!</definedName>
    <definedName name="QB_FORMULA_35" localSheetId="6" hidden="1">'General Ledger'!$L$598,'General Ledger'!$L$599,'General Ledger'!$L$600,'General Ledger'!$L$601,'General Ledger'!$L$602,'General Ledger'!$L$603,'General Ledger'!$L$604,'General Ledger'!$L$605,'General Ledger'!$L$606,'General Ledger'!$L$607,'General Ledger'!$L$608,'General Ledger'!$L$609,'General Ledger'!$L$610,'General Ledger'!$L$611,'General Ledger'!$L$612,'General Ledger'!$L$613</definedName>
    <definedName name="QB_FORMULA_35" localSheetId="4" hidden="1">'PL by Class'!$I$63,'PL by Class'!$L$63,'PL by Class'!$P$63,'PL by Class'!$S$63,'PL by Class'!$T$63,'PL by Class'!$W$63,'PL by Class'!$AH$63,'PL by Class'!$AI$63,'PL by Class'!$I$64,'PL by Class'!$L$64,'PL by Class'!$P$64,'PL by Class'!$S$64,'PL by Class'!$T$64,'PL by Class'!$W$64,'PL by Class'!$AH$64,'PL by Class'!$AI$64</definedName>
    <definedName name="QB_FORMULA_36" localSheetId="2" hidden="1">'BvA Detail'!$I$89,'BvA Detail'!#REF!,'BvA Detail'!#REF!,'BvA Detail'!#REF!,'BvA Detail'!$J$89,'BvA Detail'!$K$89,'BvA Detail'!$L$89,'BvA Detail'!$M$89,'BvA Detail'!#REF!,'BvA Detail'!#REF!,'BvA Detail'!#REF!,'BvA Detail'!#REF!,'BvA Detail'!$J$90,'BvA Detail'!$K$90,'BvA Detail'!$L$90,'BvA Detail'!$M$90</definedName>
    <definedName name="QB_FORMULA_36" localSheetId="6" hidden="1">'General Ledger'!$L$614,'General Ledger'!$L$615,'General Ledger'!$L$616,'General Ledger'!$L$617,'General Ledger'!$L$618,'General Ledger'!$L$619,'General Ledger'!$L$620,'General Ledger'!$L$621,'General Ledger'!$L$622,'General Ledger'!$L$623,'General Ledger'!$L$624,'General Ledger'!$L$625,'General Ledger'!$L$626,'General Ledger'!$L$627,'General Ledger'!$L$628,'General Ledger'!$L$629</definedName>
    <definedName name="QB_FORMULA_36" localSheetId="4" hidden="1">'PL by Class'!$I$65,'PL by Class'!$L$65,'PL by Class'!$P$65,'PL by Class'!$S$65,'PL by Class'!$T$65,'PL by Class'!$W$65,'PL by Class'!$AH$65,'PL by Class'!$AI$65,'PL by Class'!$I$66,'PL by Class'!$L$66,'PL by Class'!$P$66,'PL by Class'!$S$66,'PL by Class'!$T$66,'PL by Class'!$W$66,'PL by Class'!$AH$66,'PL by Class'!$AI$66</definedName>
    <definedName name="QB_FORMULA_37" localSheetId="6" hidden="1">'General Ledger'!$L$630,'General Ledger'!$L$631,'General Ledger'!$L$632,'General Ledger'!$L$633,'General Ledger'!$L$634,'General Ledger'!$L$635,'General Ledger'!$L$636,'General Ledger'!$L$637,'General Ledger'!$L$638,'General Ledger'!$L$639,'General Ledger'!$L$640,'General Ledger'!$L$641,'General Ledger'!$L$642,'General Ledger'!$L$643,'General Ledger'!$L$644,'General Ledger'!$K$645</definedName>
    <definedName name="QB_FORMULA_37" localSheetId="4" hidden="1">'PL by Class'!$I$67,'PL by Class'!$L$67,'PL by Class'!$P$67,'PL by Class'!$S$67,'PL by Class'!$T$67,'PL by Class'!$W$67,'PL by Class'!$AH$67,'PL by Class'!$AI$67,'PL by Class'!$I$68,'PL by Class'!$L$68,'PL by Class'!$P$68,'PL by Class'!$S$68,'PL by Class'!$T$68,'PL by Class'!$W$68,'PL by Class'!$AH$68,'PL by Class'!$AI$68</definedName>
    <definedName name="QB_FORMULA_37">#REF!,#REF!,#REF!,#REF!,#REF!,#REF!,#REF!,#REF!,#REF!,#REF!,#REF!,#REF!,#REF!,#REF!,#REF!,#REF!</definedName>
    <definedName name="QB_FORMULA_37_1" localSheetId="2" hidden="1">'BvA Detail'!$J$91,'BvA Detail'!$H$92,'BvA Detail'!#REF!,'BvA Detail'!#REF!,'BvA Detail'!#REF!,'BvA Detail'!$I$92,'BvA Detail'!#REF!,'BvA Detail'!#REF!,'BvA Detail'!#REF!,'BvA Detail'!$J$92,'BvA Detail'!$K$92,'BvA Detail'!$L$92,'BvA Detail'!$M$92,'BvA Detail'!$J$94,'BvA Detail'!#REF!,'BvA Detail'!#REF!</definedName>
    <definedName name="QB_FORMULA_38" localSheetId="2" hidden="1">'BvA Detail'!#REF!,'BvA Detail'!#REF!,'BvA Detail'!$J$95,'BvA Detail'!$K$95,'BvA Detail'!$L$95,'BvA Detail'!$M$95,'BvA Detail'!#REF!,'BvA Detail'!#REF!,'BvA Detail'!#REF!,'BvA Detail'!#REF!,'BvA Detail'!$J$97,'BvA Detail'!$K$97,'BvA Detail'!$L$97,'BvA Detail'!$M$97,'BvA Detail'!#REF!,'BvA Detail'!#REF!</definedName>
    <definedName name="QB_FORMULA_38" localSheetId="6" hidden="1">'General Ledger'!$L$645,'General Ledger'!$L$647,'General Ledger'!$L$649,'General Ledger'!$L$652,'General Ledger'!$L$653,'General Ledger'!$L$654,'General Ledger'!$L$655,'General Ledger'!$L$656,'General Ledger'!$L$657,'General Ledger'!$L$658,'General Ledger'!$L$659,'General Ledger'!$L$660,'General Ledger'!$L$661,'General Ledger'!$K$662,'General Ledger'!$L$662,'General Ledger'!$L$664</definedName>
    <definedName name="QB_FORMULA_38" localSheetId="4" hidden="1">'PL by Class'!$I$69,'PL by Class'!$L$69,'PL by Class'!$P$69,'PL by Class'!$S$69,'PL by Class'!$T$69,'PL by Class'!$W$69,'PL by Class'!$AH$69,'PL by Class'!$AI$69,'PL by Class'!$I$70,'PL by Class'!$L$70,'PL by Class'!$P$70,'PL by Class'!$S$70,'PL by Class'!$T$70,'PL by Class'!$W$70,'PL by Class'!$AH$70,'PL by Class'!$AI$70</definedName>
    <definedName name="QB_FORMULA_39" localSheetId="6" hidden="1">'General Ledger'!$L$665,'General Ledger'!$L$666,'General Ledger'!$L$667,'General Ledger'!$L$668,'General Ledger'!$L$669,'General Ledger'!$L$670,'General Ledger'!$L$671,'General Ledger'!$L$672,'General Ledger'!$L$673,'General Ledger'!$L$674,'General Ledger'!$L$675,'General Ledger'!$L$676,'General Ledger'!$L$677,'General Ledger'!$L$678,'General Ledger'!$L$679,'General Ledger'!$L$680</definedName>
    <definedName name="QB_FORMULA_39" localSheetId="4" hidden="1">'PL by Class'!$H$71,'PL by Class'!$I$71,'PL by Class'!$J$71,'PL by Class'!$K$71,'PL by Class'!$L$71,'PL by Class'!$M$71,'PL by Class'!$N$71,'PL by Class'!$O$71,'PL by Class'!$P$71,'PL by Class'!$Q$71,'PL by Class'!$R$71,'PL by Class'!$S$71,'PL by Class'!$T$71,'PL by Class'!$U$71,'PL by Class'!$V$71,'PL by Class'!$W$71</definedName>
    <definedName name="QB_FORMULA_39">#REF!,#REF!,#REF!,#REF!,#REF!,#REF!,#REF!,#REF!,#REF!,#REF!,#REF!,#REF!,#REF!,#REF!,#REF!,#REF!</definedName>
    <definedName name="QB_FORMULA_39_1" localSheetId="2" hidden="1">'BvA Detail'!#REF!,'BvA Detail'!#REF!,'BvA Detail'!$J$98,'BvA Detail'!$K$98,'BvA Detail'!$L$98,'BvA Detail'!$M$98,'BvA Detail'!$H$99,'BvA Detail'!#REF!,'BvA Detail'!#REF!,'BvA Detail'!#REF!,'BvA Detail'!$I$99,'BvA Detail'!#REF!,'BvA Detail'!#REF!,'BvA Detail'!#REF!,'BvA Detail'!$J$99,'BvA Detail'!$K$99</definedName>
    <definedName name="QB_FORMULA_4" localSheetId="7" hidden="1">'Annual Budget'!$L$41,'Annual Budget'!$N$41,'Annual Budget'!$L$42,'Annual Budget'!$N$42,'Annual Budget'!$L$43,'Annual Budget'!$N$43,'Annual Budget'!$L$44,'Annual Budget'!$N$44,'Annual Budget'!$L$45,'Annual Budget'!$N$45,'Annual Budget'!$L$46,'Annual Budget'!$N$46,'Annual Budget'!$L$47,'Annual Budget'!$N$47,'Annual Budget'!$L$48,'Annual Budget'!$N$48</definedName>
    <definedName name="QB_FORMULA_4" localSheetId="2" hidden="1">'BvA Detail'!#REF!,'BvA Detail'!$I$19,'BvA Detail'!#REF!,'BvA Detail'!#REF!,'BvA Detail'!#REF!,'BvA Detail'!$J$19,'BvA Detail'!$K$19,'BvA Detail'!$L$19,'BvA Detail'!$M$19,'BvA Detail'!$J$20,'BvA Detail'!#REF!,'BvA Detail'!#REF!,'BvA Detail'!#REF!,'BvA Detail'!#REF!,'BvA Detail'!$J$21,'BvA Detail'!$K$21</definedName>
    <definedName name="QB_FORMULA_4" localSheetId="1" hidden="1">'BvA Summary'!#REF!,'BvA Summary'!#REF!,'BvA Summary'!#REF!,'BvA Summary'!#REF!,'BvA Summary'!$H$16,'BvA Summary'!$I$16,'BvA Summary'!$J$16,'BvA Summary'!$K$16,'BvA Summary'!#REF!,'BvA Summary'!#REF!,'BvA Summary'!#REF!,'BvA Summary'!#REF!,'BvA Summary'!$H$17,'BvA Summary'!$I$17,'BvA Summary'!$J$17,'BvA Summary'!$K$17</definedName>
    <definedName name="QB_FORMULA_4" localSheetId="6" hidden="1">'General Ledger'!$L$78,'General Ledger'!$L$79,'General Ledger'!$L$80,'General Ledger'!$L$81,'General Ledger'!$L$82,'General Ledger'!$L$83,'General Ledger'!$L$84,'General Ledger'!$L$85,'General Ledger'!$L$86,'General Ledger'!$L$87,'General Ledger'!$L$88,'General Ledger'!$L$89,'General Ledger'!$L$90,'General Ledger'!$L$91,'General Ledger'!$L$92,'General Ledger'!$L$93</definedName>
    <definedName name="QB_FORMULA_4" localSheetId="4" hidden="1">'PL by Class'!$L$16,'PL by Class'!$M$16,'PL by Class'!$N$16,'PL by Class'!$O$16,'PL by Class'!$P$16,'PL by Class'!$Q$16,'PL by Class'!$R$16,'PL by Class'!$S$16,'PL by Class'!$T$16,'PL by Class'!$U$16,'PL by Class'!$V$16,'PL by Class'!$W$16,'PL by Class'!$X$16,'PL by Class'!$Y$16,'PL by Class'!$Z$16,'PL by Class'!$AA$16</definedName>
    <definedName name="QB_FORMULA_40" localSheetId="6" hidden="1">'General Ledger'!$L$681,'General Ledger'!$L$682,'General Ledger'!$L$683,'General Ledger'!$L$684,'General Ledger'!$L$685,'General Ledger'!$L$686,'General Ledger'!$L$687,'General Ledger'!$L$688,'General Ledger'!$L$689,'General Ledger'!$L$690,'General Ledger'!$L$691,'General Ledger'!$L$692,'General Ledger'!$L$693,'General Ledger'!$L$694,'General Ledger'!$L$695,'General Ledger'!$K$696</definedName>
    <definedName name="QB_FORMULA_40" localSheetId="4" hidden="1">'PL by Class'!$X$71,'PL by Class'!$Y$71,'PL by Class'!$Z$71,'PL by Class'!$AA$71,'PL by Class'!$AB$71,'PL by Class'!$AC$71,'PL by Class'!$AD$71,'PL by Class'!$AE$71,'PL by Class'!$AF$71,'PL by Class'!$AG$71,'PL by Class'!$AH$71,'PL by Class'!$AI$71,'PL by Class'!$I$73,'PL by Class'!$L$73,'PL by Class'!$P$73,'PL by Class'!$S$73</definedName>
    <definedName name="QB_FORMULA_40">#REF!,#REF!,#REF!,#REF!,#REF!,#REF!,#REF!,#REF!,#REF!,#REF!,#REF!,#REF!,#REF!,#REF!,#REF!,#REF!</definedName>
    <definedName name="QB_FORMULA_40_1" localSheetId="2" hidden="1">'BvA Detail'!$L$99,'BvA Detail'!$M$99,'BvA Detail'!#REF!,'BvA Detail'!#REF!,'BvA Detail'!#REF!,'BvA Detail'!#REF!,'BvA Detail'!$J$100,'BvA Detail'!$K$100,'BvA Detail'!$L$100,'BvA Detail'!$M$100,'BvA Detail'!#REF!,'BvA Detail'!#REF!,'BvA Detail'!#REF!,'BvA Detail'!#REF!,'BvA Detail'!$J$101,'BvA Detail'!$K$101</definedName>
    <definedName name="QB_FORMULA_41" localSheetId="2" hidden="1">'BvA Detail'!$L$101,'BvA Detail'!$M$101,'BvA Detail'!#REF!,'BvA Detail'!#REF!,'BvA Detail'!#REF!,'BvA Detail'!#REF!,'BvA Detail'!$J$102,'BvA Detail'!$K$102,'BvA Detail'!$L$102,'BvA Detail'!$M$102,'BvA Detail'!#REF!,'BvA Detail'!#REF!,'BvA Detail'!#REF!,'BvA Detail'!#REF!,'BvA Detail'!$J$103,'BvA Detail'!$K$103</definedName>
    <definedName name="QB_FORMULA_41" localSheetId="6" hidden="1">'General Ledger'!$L$696,'General Ledger'!$L$698,'General Ledger'!$K$699,'General Ledger'!$L$699,'General Ledger'!$L$701,'General Ledger'!$L$703,'General Ledger'!$L$706,'General Ledger'!$L$708,'General Ledger'!$L$710,'General Ledger'!$L$712,'General Ledger'!$L$715,'General Ledger'!$L$717,'General Ledger'!$L$719,'General Ledger'!$L$720,'General Ledger'!$L$721,'General Ledger'!$L$722</definedName>
    <definedName name="QB_FORMULA_41" localSheetId="4" hidden="1">'PL by Class'!$T$73,'PL by Class'!$W$73,'PL by Class'!$AH$73,'PL by Class'!$AI$73,'PL by Class'!$I$75,'PL by Class'!$L$75,'PL by Class'!$P$75,'PL by Class'!$S$75,'PL by Class'!$T$75,'PL by Class'!$W$75,'PL by Class'!$AH$75,'PL by Class'!$AI$75,'PL by Class'!$H$76,'PL by Class'!$I$76,'PL by Class'!$J$76,'PL by Class'!$K$76</definedName>
    <definedName name="QB_FORMULA_42" localSheetId="6" hidden="1">'General Ledger'!$L$723,'General Ledger'!$L$724,'General Ledger'!$L$725,'General Ledger'!$L$726,'General Ledger'!$L$727,'General Ledger'!$L$728,'General Ledger'!$L$729,'General Ledger'!$L$730,'General Ledger'!$L$731,'General Ledger'!$L$732,'General Ledger'!$L$733,'General Ledger'!$L$734,'General Ledger'!$L$735,'General Ledger'!$L$736,'General Ledger'!$L$737,'General Ledger'!$L$738</definedName>
    <definedName name="QB_FORMULA_42" localSheetId="4" hidden="1">'PL by Class'!$L$76,'PL by Class'!$M$76,'PL by Class'!$N$76,'PL by Class'!$O$76,'PL by Class'!$P$76,'PL by Class'!$Q$76,'PL by Class'!$R$76,'PL by Class'!$S$76,'PL by Class'!$T$76,'PL by Class'!$U$76,'PL by Class'!$V$76,'PL by Class'!$W$76,'PL by Class'!$X$76,'PL by Class'!$Y$76,'PL by Class'!$Z$76,'PL by Class'!$AA$76</definedName>
    <definedName name="QB_FORMULA_42">#REF!,#REF!,#REF!,#REF!,#REF!,#REF!,#REF!,#REF!,#REF!,#REF!,#REF!,#REF!,#REF!,#REF!,#REF!,#REF!</definedName>
    <definedName name="QB_FORMULA_42_1" localSheetId="2" hidden="1">'BvA Detail'!$L$103,'BvA Detail'!$M$103,'BvA Detail'!$H$104,'BvA Detail'!#REF!,'BvA Detail'!#REF!,'BvA Detail'!#REF!,'BvA Detail'!$I$104,'BvA Detail'!#REF!,'BvA Detail'!#REF!,'BvA Detail'!#REF!,'BvA Detail'!$J$104,'BvA Detail'!$K$104,'BvA Detail'!$L$104,'BvA Detail'!$M$104,'BvA Detail'!#REF!,'BvA Detail'!#REF!</definedName>
    <definedName name="QB_FORMULA_43" localSheetId="6" hidden="1">'General Ledger'!$L$739,'General Ledger'!$L$740,'General Ledger'!$L$741,'General Ledger'!$L$742,'General Ledger'!$L$743,'General Ledger'!$L$744,'General Ledger'!$L$745,'General Ledger'!$L$746,'General Ledger'!$L$747,'General Ledger'!$L$748,'General Ledger'!$L$749,'General Ledger'!$L$750,'General Ledger'!$L$751,'General Ledger'!$K$752,'General Ledger'!$L$752,'General Ledger'!$K$753</definedName>
    <definedName name="QB_FORMULA_43" localSheetId="4" hidden="1">'PL by Class'!$AB$76,'PL by Class'!$AC$76,'PL by Class'!$AD$76,'PL by Class'!$AE$76,'PL by Class'!$AF$76,'PL by Class'!$AG$76,'PL by Class'!$AH$76,'PL by Class'!$AI$76,'PL by Class'!$I$77,'PL by Class'!$L$77,'PL by Class'!$P$77,'PL by Class'!$S$77,'PL by Class'!$T$77,'PL by Class'!$W$77,'PL by Class'!$AH$77,'PL by Class'!$AI$77</definedName>
    <definedName name="QB_FORMULA_43">#REF!,#REF!,#REF!,#REF!,#REF!,#REF!,#REF!,#REF!,#REF!,#REF!,#REF!,#REF!,#REF!,#REF!,#REF!,#REF!</definedName>
    <definedName name="QB_FORMULA_43_1" localSheetId="2" hidden="1">'BvA Detail'!#REF!,'BvA Detail'!#REF!,'BvA Detail'!$J$106,'BvA Detail'!$K$106,'BvA Detail'!$L$106,'BvA Detail'!$M$106,'BvA Detail'!#REF!,'BvA Detail'!#REF!,'BvA Detail'!#REF!,'BvA Detail'!#REF!,'BvA Detail'!$J$107,'BvA Detail'!$K$107,'BvA Detail'!$L$107,'BvA Detail'!$M$107,'BvA Detail'!#REF!,'BvA Detail'!#REF!</definedName>
    <definedName name="QB_FORMULA_44" localSheetId="6" hidden="1">'General Ledger'!$L$753,'General Ledger'!$L$756,'General Ledger'!$L$758,'General Ledger'!$L$760,'General Ledger'!$L$762,'General Ledger'!$L$764,'General Ledger'!$L$766,'General Ledger'!$L$768,'General Ledger'!$L$770,'General Ledger'!$L$772,'General Ledger'!$L$774,'General Ledger'!$L$775,'General Ledger'!$L$777,'General Ledger'!$L$778,'General Ledger'!$L$779,'General Ledger'!$L$780</definedName>
    <definedName name="QB_FORMULA_44" localSheetId="4" hidden="1">'PL by Class'!$H$78,'PL by Class'!$I$78,'PL by Class'!$J$78,'PL by Class'!$K$78,'PL by Class'!$L$78,'PL by Class'!$M$78,'PL by Class'!$N$78,'PL by Class'!$O$78,'PL by Class'!$P$78,'PL by Class'!$Q$78,'PL by Class'!$R$78,'PL by Class'!$S$78,'PL by Class'!$T$78,'PL by Class'!$U$78,'PL by Class'!$V$78,'PL by Class'!$W$78</definedName>
    <definedName name="QB_FORMULA_44">#REF!,#REF!,#REF!,#REF!,#REF!,#REF!,#REF!,#REF!,#REF!,#REF!,#REF!,#REF!,#REF!,#REF!,#REF!,#REF!</definedName>
    <definedName name="QB_FORMULA_44_1" localSheetId="2" hidden="1">'BvA Detail'!#REF!,'BvA Detail'!#REF!,'BvA Detail'!$J$108,'BvA Detail'!$K$108,'BvA Detail'!$L$108,'BvA Detail'!$M$108,'BvA Detail'!#REF!,'BvA Detail'!#REF!,'BvA Detail'!#REF!,'BvA Detail'!#REF!,'BvA Detail'!$J$109,'BvA Detail'!$K$109,'BvA Detail'!$L$109,'BvA Detail'!$M$109,'BvA Detail'!#REF!,'BvA Detail'!#REF!</definedName>
    <definedName name="QB_FORMULA_45" localSheetId="6" hidden="1">'General Ledger'!$L$781,'General Ledger'!$L$782,'General Ledger'!$L$783,'General Ledger'!$K$784,'General Ledger'!$L$784,'General Ledger'!$L$786,'General Ledger'!$L$787,'General Ledger'!$L$788,'General Ledger'!$L$789,'General Ledger'!$L$790,'General Ledger'!$L$791,'General Ledger'!$L$792,'General Ledger'!$L$793,'General Ledger'!$L$794,'General Ledger'!$L$795,'General Ledger'!$L$796</definedName>
    <definedName name="QB_FORMULA_45" localSheetId="4" hidden="1">'PL by Class'!$X$78,'PL by Class'!$Y$78,'PL by Class'!$Z$78,'PL by Class'!$AA$78,'PL by Class'!$AB$78,'PL by Class'!$AC$78,'PL by Class'!$AD$78,'PL by Class'!$AE$78,'PL by Class'!$AF$78,'PL by Class'!$AG$78,'PL by Class'!$AH$78,'PL by Class'!$AI$78,'PL by Class'!$I$80,'PL by Class'!$L$80,'PL by Class'!$P$80,'PL by Class'!$S$80</definedName>
    <definedName name="QB_FORMULA_45">#REF!,#REF!,#REF!,#REF!,#REF!,#REF!,#REF!,#REF!,#REF!,#REF!,#REF!,#REF!,#REF!,#REF!,#REF!,#REF!</definedName>
    <definedName name="QB_FORMULA_45_1" localSheetId="2" hidden="1">'BvA Detail'!#REF!,'BvA Detail'!#REF!,'BvA Detail'!$J$110,'BvA Detail'!$K$110,'BvA Detail'!$L$110,'BvA Detail'!$M$110,'BvA Detail'!#REF!,'BvA Detail'!#REF!,'BvA Detail'!#REF!,'BvA Detail'!#REF!,'BvA Detail'!$J$111,'BvA Detail'!$K$111,'BvA Detail'!$L$111,'BvA Detail'!$M$111,'BvA Detail'!#REF!,'BvA Detail'!#REF!</definedName>
    <definedName name="QB_FORMULA_46" localSheetId="6" hidden="1">'General Ledger'!$L$797,'General Ledger'!$L$798,'General Ledger'!$L$799,'General Ledger'!$L$800,'General Ledger'!$L$801,'General Ledger'!$L$802,'General Ledger'!$L$803,'General Ledger'!$L$804,'General Ledger'!$L$805,'General Ledger'!$L$806,'General Ledger'!$L$807,'General Ledger'!$L$808,'General Ledger'!$L$809,'General Ledger'!$L$810,'General Ledger'!$L$811,'General Ledger'!$L$812</definedName>
    <definedName name="QB_FORMULA_46" localSheetId="4" hidden="1">'PL by Class'!$T$80,'PL by Class'!$W$80,'PL by Class'!$AH$80,'PL by Class'!$AI$80,'PL by Class'!$I$81,'PL by Class'!$L$81,'PL by Class'!$P$81,'PL by Class'!$S$81,'PL by Class'!$T$81,'PL by Class'!$W$81,'PL by Class'!$AH$81,'PL by Class'!$AI$81,'PL by Class'!$I$82,'PL by Class'!$L$82,'PL by Class'!$P$82,'PL by Class'!$S$82</definedName>
    <definedName name="QB_FORMULA_46">#REF!,#REF!,#REF!,#REF!,#REF!,#REF!,#REF!,#REF!,#REF!,#REF!,#REF!,#REF!,#REF!,#REF!,#REF!,#REF!</definedName>
    <definedName name="QB_FORMULA_46_1" localSheetId="2" hidden="1">'BvA Detail'!#REF!,'BvA Detail'!#REF!,'BvA Detail'!$J$112,'BvA Detail'!$K$112,'BvA Detail'!$L$112,'BvA Detail'!$M$112,'BvA Detail'!#REF!,'BvA Detail'!#REF!,'BvA Detail'!#REF!,'BvA Detail'!#REF!,'BvA Detail'!$J$113,'BvA Detail'!$K$113,'BvA Detail'!$L$113,'BvA Detail'!$M$113,'BvA Detail'!#REF!,'BvA Detail'!#REF!</definedName>
    <definedName name="QB_FORMULA_47" localSheetId="6" hidden="1">'General Ledger'!$L$813,'General Ledger'!$L$814,'General Ledger'!$L$815,'General Ledger'!$L$816,'General Ledger'!$L$817,'General Ledger'!$L$818,'General Ledger'!$L$819,'General Ledger'!$L$820,'General Ledger'!$L$821,'General Ledger'!$L$822,'General Ledger'!$L$823,'General Ledger'!$L$824,'General Ledger'!$L$825,'General Ledger'!$L$826,'General Ledger'!$L$827,'General Ledger'!$L$828</definedName>
    <definedName name="QB_FORMULA_47" localSheetId="4" hidden="1">'PL by Class'!$T$82,'PL by Class'!$W$82,'PL by Class'!$AH$82,'PL by Class'!$AI$82,'PL by Class'!$I$83,'PL by Class'!$L$83,'PL by Class'!$P$83,'PL by Class'!$S$83,'PL by Class'!$T$83,'PL by Class'!$W$83,'PL by Class'!$AH$83,'PL by Class'!$AI$83,'PL by Class'!$I$84,'PL by Class'!$L$84,'PL by Class'!$P$84,'PL by Class'!$S$84</definedName>
    <definedName name="QB_FORMULA_47">#REF!,#REF!,#REF!,#REF!,#REF!,#REF!,#REF!,#REF!,#REF!,#REF!,#REF!,#REF!,#REF!,#REF!,#REF!,#REF!</definedName>
    <definedName name="QB_FORMULA_47_1" localSheetId="2" hidden="1">'BvA Detail'!#REF!,'BvA Detail'!#REF!,'BvA Detail'!$J$114,'BvA Detail'!$K$114,'BvA Detail'!$L$114,'BvA Detail'!$M$114,'BvA Detail'!#REF!,'BvA Detail'!#REF!,'BvA Detail'!#REF!,'BvA Detail'!#REF!,'BvA Detail'!$J$115,'BvA Detail'!$K$115,'BvA Detail'!$L$115,'BvA Detail'!$M$115,'BvA Detail'!#REF!,'BvA Detail'!#REF!</definedName>
    <definedName name="QB_FORMULA_48" localSheetId="2" hidden="1">'BvA Detail'!#REF!,'BvA Detail'!#REF!,'BvA Detail'!$J$117,'BvA Detail'!$K$117,'BvA Detail'!$L$117,'BvA Detail'!$M$117,'BvA Detail'!#REF!,'BvA Detail'!#REF!,'BvA Detail'!#REF!,'BvA Detail'!#REF!,'BvA Detail'!$J$118,'BvA Detail'!$K$118,'BvA Detail'!$L$118,'BvA Detail'!$M$118,'BvA Detail'!#REF!,'BvA Detail'!#REF!</definedName>
    <definedName name="QB_FORMULA_48" localSheetId="6" hidden="1">'General Ledger'!$L$829,'General Ledger'!$L$830,'General Ledger'!$L$831,'General Ledger'!$L$832,'General Ledger'!$L$833,'General Ledger'!$L$834,'General Ledger'!$L$835,'General Ledger'!$L$836,'General Ledger'!$L$837,'General Ledger'!$L$838,'General Ledger'!$L$839,'General Ledger'!$L$840,'General Ledger'!$L$841,'General Ledger'!$L$842,'General Ledger'!$L$843,'General Ledger'!$L$844</definedName>
    <definedName name="QB_FORMULA_48" localSheetId="4" hidden="1">'PL by Class'!$T$84,'PL by Class'!$W$84,'PL by Class'!$AH$84,'PL by Class'!$AI$84,'PL by Class'!$I$85,'PL by Class'!$L$85,'PL by Class'!$P$85,'PL by Class'!$S$85,'PL by Class'!$T$85,'PL by Class'!$W$85,'PL by Class'!$AH$85,'PL by Class'!$AI$85,'PL by Class'!$I$86,'PL by Class'!$L$86,'PL by Class'!$P$86,'PL by Class'!$S$86</definedName>
    <definedName name="QB_FORMULA_49" localSheetId="6" hidden="1">'General Ledger'!$L$845,'General Ledger'!$L$846,'General Ledger'!$L$847,'General Ledger'!$L$848,'General Ledger'!$L$849,'General Ledger'!$K$850,'General Ledger'!$L$850,'General Ledger'!$L$852,'General Ledger'!$L$854,'General Ledger'!$L$856,'General Ledger'!$K$857,'General Ledger'!$L$857,'General Ledger'!$L$859,'General Ledger'!$L$861,'General Ledger'!$L$863,'General Ledger'!$L$865</definedName>
    <definedName name="QB_FORMULA_49" localSheetId="4" hidden="1">'PL by Class'!$T$86,'PL by Class'!$W$86,'PL by Class'!$AH$86,'PL by Class'!$AI$86,'PL by Class'!$I$87,'PL by Class'!$L$87,'PL by Class'!$P$87,'PL by Class'!$S$87,'PL by Class'!$T$87,'PL by Class'!$W$87,'PL by Class'!$AH$87,'PL by Class'!$AI$87,'PL by Class'!$I$89,'PL by Class'!$L$89,'PL by Class'!$P$89,'PL by Class'!$S$89</definedName>
    <definedName name="QB_FORMULA_49">#REF!,#REF!,#REF!,#REF!,#REF!,#REF!,#REF!,#REF!,#REF!,#REF!,#REF!,#REF!,#REF!,#REF!,#REF!,#REF!</definedName>
    <definedName name="QB_FORMULA_49_1" localSheetId="2" hidden="1">'BvA Detail'!#REF!,'BvA Detail'!#REF!,'BvA Detail'!$J$119,'BvA Detail'!$K$119,'BvA Detail'!$L$119,'BvA Detail'!$M$119,'BvA Detail'!#REF!,'BvA Detail'!#REF!,'BvA Detail'!#REF!,'BvA Detail'!#REF!,'BvA Detail'!$J$120,'BvA Detail'!$K$120,'BvA Detail'!$L$120,'BvA Detail'!$M$120,'BvA Detail'!#REF!,'BvA Detail'!#REF!</definedName>
    <definedName name="QB_FORMULA_5" localSheetId="7" hidden="1">'Annual Budget'!$L$49,'Annual Budget'!$N$49,'Annual Budget'!$L$50,'Annual Budget'!$N$50,'Annual Budget'!$L$51,'Annual Budget'!$N$51,'Annual Budget'!$L$52,'Annual Budget'!$N$52,'Annual Budget'!$L$53,'Annual Budget'!$N$53,'Annual Budget'!$L$54,'Annual Budget'!$N$54,'Annual Budget'!$L$55,'Annual Budget'!$N$55,'Annual Budget'!$L$56,'Annual Budget'!$N$56</definedName>
    <definedName name="QB_FORMULA_5" localSheetId="6" hidden="1">'General Ledger'!$L$94,'General Ledger'!$L$95,'General Ledger'!$L$96,'General Ledger'!$L$97,'General Ledger'!$L$98,'General Ledger'!$L$99,'General Ledger'!$K$100,'General Ledger'!$L$100,'General Ledger'!$K$101,'General Ledger'!$L$101,'General Ledger'!$L$103,'General Ledger'!$L$104,'General Ledger'!$L$105,'General Ledger'!$L$106,'General Ledger'!$L$107,'General Ledger'!$L$108</definedName>
    <definedName name="QB_FORMULA_5" localSheetId="4" hidden="1">'PL by Class'!$AB$16,'PL by Class'!$AC$16,'PL by Class'!$AD$16,'PL by Class'!$AE$16,'PL by Class'!$AF$16,'PL by Class'!$AG$16,'PL by Class'!$AH$16,'PL by Class'!$AI$16,'PL by Class'!$I$17,'PL by Class'!$L$17,'PL by Class'!$P$17,'PL by Class'!$S$17,'PL by Class'!$T$17,'PL by Class'!$W$17,'PL by Class'!$AH$17,'PL by Class'!$AI$17</definedName>
    <definedName name="QB_FORMULA_5">#REF!,#REF!,#REF!,#REF!,#REF!,#REF!,#REF!,#REF!,#REF!,#REF!,#REF!,#REF!,#REF!,#REF!,#REF!,#REF!</definedName>
    <definedName name="QB_FORMULA_5_1" localSheetId="2" hidden="1">'BvA Detail'!$L$21,'BvA Detail'!$M$21,'BvA Detail'!$J$22,'BvA Detail'!#REF!,'BvA Detail'!#REF!,'BvA Detail'!#REF!,'BvA Detail'!#REF!,'BvA Detail'!$J$23,'BvA Detail'!$K$23,'BvA Detail'!$L$23,'BvA Detail'!$M$23,'BvA Detail'!#REF!,'BvA Detail'!#REF!,'BvA Detail'!#REF!,'BvA Detail'!#REF!,'BvA Detail'!$J$24</definedName>
    <definedName name="QB_FORMULA_5_1" localSheetId="1" hidden="1">'BvA Summary'!#REF!,'BvA Summary'!#REF!,'BvA Summary'!#REF!,'BvA Summary'!#REF!,'BvA Summary'!$H$18,'BvA Summary'!$I$18,'BvA Summary'!$J$18,'BvA Summary'!$K$18,'BvA Summary'!#REF!,'BvA Summary'!#REF!,'BvA Summary'!#REF!,'BvA Summary'!#REF!,'BvA Summary'!$H$19,'BvA Summary'!$I$19,'BvA Summary'!$J$19,'BvA Summary'!$K$19</definedName>
    <definedName name="QB_FORMULA_50" localSheetId="2" hidden="1">'BvA Detail'!#REF!,'BvA Detail'!#REF!,'BvA Detail'!$J$121,'BvA Detail'!$K$121,'BvA Detail'!$L$121,'BvA Detail'!$M$121,'BvA Detail'!#REF!,'BvA Detail'!#REF!,'BvA Detail'!#REF!,'BvA Detail'!#REF!,'BvA Detail'!$J$122,'BvA Detail'!$K$122,'BvA Detail'!$L$122,'BvA Detail'!$M$122,'BvA Detail'!#REF!,'BvA Detail'!#REF!</definedName>
    <definedName name="QB_FORMULA_50" localSheetId="6" hidden="1">'General Ledger'!$L$867,'General Ledger'!$L$869,'General Ledger'!$L$871,'General Ledger'!$L$873,'General Ledger'!$K$874,'General Ledger'!$L$874,'General Ledger'!$L$876,'General Ledger'!$L$878,'General Ledger'!$L$880,'General Ledger'!$L$882,'General Ledger'!$L$884,'General Ledger'!$L$886,'General Ledger'!$L$888,'General Ledger'!$L$890,'General Ledger'!$L$896,'General Ledger'!$K$897</definedName>
    <definedName name="QB_FORMULA_50" localSheetId="4" hidden="1">'PL by Class'!$T$89,'PL by Class'!$W$89,'PL by Class'!$AH$89,'PL by Class'!$AI$89,'PL by Class'!$I$90,'PL by Class'!$L$90,'PL by Class'!$P$90,'PL by Class'!$S$90,'PL by Class'!$T$90,'PL by Class'!$W$90,'PL by Class'!$AH$90,'PL by Class'!$AI$90,'PL by Class'!$I$91,'PL by Class'!$L$91,'PL by Class'!$P$91,'PL by Class'!$S$91</definedName>
    <definedName name="QB_FORMULA_51" localSheetId="6" hidden="1">'General Ledger'!$L$897,'General Ledger'!$L$899,'General Ledger'!$L$901,'General Ledger'!$L$903,'General Ledger'!$K$904,'General Ledger'!$L$904,'General Ledger'!$L$906,'General Ledger'!$K$907,'General Ledger'!$L$907,'General Ledger'!$L$910,'General Ledger'!$L$911,'General Ledger'!$L$912,'General Ledger'!$L$913,'General Ledger'!$L$914,'General Ledger'!$L$915,'General Ledger'!$L$916</definedName>
    <definedName name="QB_FORMULA_51" localSheetId="4" hidden="1">'PL by Class'!$T$91,'PL by Class'!$W$91,'PL by Class'!$AH$91,'PL by Class'!$AI$91,'PL by Class'!$H$92,'PL by Class'!$I$92,'PL by Class'!$J$92,'PL by Class'!$K$92,'PL by Class'!$L$92,'PL by Class'!$M$92,'PL by Class'!$N$92,'PL by Class'!$O$92,'PL by Class'!$P$92,'PL by Class'!$Q$92,'PL by Class'!$R$92,'PL by Class'!$S$92</definedName>
    <definedName name="QB_FORMULA_51">#REF!,#REF!,#REF!,#REF!,#REF!,#REF!,#REF!,#REF!,#REF!,#REF!,#REF!,#REF!,#REF!,#REF!,#REF!,#REF!</definedName>
    <definedName name="QB_FORMULA_51_1" localSheetId="2" hidden="1">'BvA Detail'!#REF!,'BvA Detail'!#REF!,'BvA Detail'!$J$123,'BvA Detail'!$K$123,'BvA Detail'!$L$123,'BvA Detail'!$M$123,'BvA Detail'!$H$124,'BvA Detail'!#REF!,'BvA Detail'!#REF!,'BvA Detail'!#REF!,'BvA Detail'!$I$124,'BvA Detail'!#REF!,'BvA Detail'!#REF!,'BvA Detail'!#REF!,'BvA Detail'!$J$124,'BvA Detail'!$K$124</definedName>
    <definedName name="QB_FORMULA_52" localSheetId="6" hidden="1">'General Ledger'!$L$917,'General Ledger'!$L$918,'General Ledger'!$L$919,'General Ledger'!$L$920,'General Ledger'!$L$921,'General Ledger'!$L$922,'General Ledger'!$L$923,'General Ledger'!$L$924,'General Ledger'!$L$925,'General Ledger'!$L$926,'General Ledger'!$L$927,'General Ledger'!$L$928,'General Ledger'!$L$929,'General Ledger'!$L$930,'General Ledger'!$L$931,'General Ledger'!$L$932</definedName>
    <definedName name="QB_FORMULA_52" localSheetId="4" hidden="1">'PL by Class'!$T$92,'PL by Class'!$U$92,'PL by Class'!$V$92,'PL by Class'!$W$92,'PL by Class'!$X$92,'PL by Class'!$Y$92,'PL by Class'!$Z$92,'PL by Class'!$AA$92,'PL by Class'!$AB$92,'PL by Class'!$AC$92,'PL by Class'!$AD$92,'PL by Class'!$AE$92,'PL by Class'!$AF$92,'PL by Class'!$AG$92,'PL by Class'!$AH$92,'PL by Class'!$AI$92</definedName>
    <definedName name="QB_FORMULA_52">#REF!,#REF!,#REF!,#REF!,#REF!,#REF!,#REF!,#REF!,#REF!,#REF!,#REF!,#REF!,#REF!,#REF!,#REF!,#REF!</definedName>
    <definedName name="QB_FORMULA_52_1" localSheetId="2" hidden="1">'BvA Detail'!$L$124,'BvA Detail'!$M$124,'BvA Detail'!#REF!,'BvA Detail'!#REF!,'BvA Detail'!#REF!,'BvA Detail'!#REF!,'BvA Detail'!$J$126,'BvA Detail'!$K$126,'BvA Detail'!$L$126,'BvA Detail'!$M$126,'BvA Detail'!$H$127,'BvA Detail'!#REF!,'BvA Detail'!#REF!,'BvA Detail'!#REF!,'BvA Detail'!$I$127,'BvA Detail'!#REF!</definedName>
    <definedName name="QB_FORMULA_53" localSheetId="2" hidden="1">'BvA Detail'!#REF!,'BvA Detail'!#REF!,'BvA Detail'!$J$127,'BvA Detail'!$K$127,'BvA Detail'!$L$127,'BvA Detail'!$M$127,'BvA Detail'!#REF!,'BvA Detail'!#REF!,'BvA Detail'!#REF!,'BvA Detail'!#REF!,'BvA Detail'!$J$129,'BvA Detail'!$K$129,'BvA Detail'!$L$129,'BvA Detail'!$M$129,'BvA Detail'!#REF!,'BvA Detail'!#REF!</definedName>
    <definedName name="QB_FORMULA_53" localSheetId="6" hidden="1">'General Ledger'!$L$933,'General Ledger'!$L$934,'General Ledger'!$L$935,'General Ledger'!$L$936,'General Ledger'!$K$937,'General Ledger'!$L$937,'General Ledger'!$L$939,'General Ledger'!$L$940,'General Ledger'!$L$941,'General Ledger'!$L$942,'General Ledger'!$L$943,'General Ledger'!$L$944,'General Ledger'!$L$945,'General Ledger'!$L$946,'General Ledger'!$L$947,'General Ledger'!$L$948</definedName>
    <definedName name="QB_FORMULA_53" localSheetId="4" hidden="1">'PL by Class'!$I$94,'PL by Class'!$L$94,'PL by Class'!$P$94,'PL by Class'!$S$94,'PL by Class'!$T$94,'PL by Class'!$W$94,'PL by Class'!$AH$94,'PL by Class'!$AI$94,'PL by Class'!$H$95,'PL by Class'!$I$95,'PL by Class'!$J$95,'PL by Class'!$K$95,'PL by Class'!$L$95,'PL by Class'!$M$95,'PL by Class'!$N$95,'PL by Class'!$O$95</definedName>
    <definedName name="QB_FORMULA_54" localSheetId="6" hidden="1">'General Ledger'!$L$949,'General Ledger'!$L$950,'General Ledger'!$L$951,'General Ledger'!$L$952,'General Ledger'!$L$953,'General Ledger'!$L$954,'General Ledger'!$L$955,'General Ledger'!$L$956,'General Ledger'!$L$957,'General Ledger'!$L$958,'General Ledger'!$L$959,'General Ledger'!$K$960,'General Ledger'!$L$960,'General Ledger'!$L$962,'General Ledger'!$L$964,'General Ledger'!$L$966</definedName>
    <definedName name="QB_FORMULA_54" localSheetId="4" hidden="1">'PL by Class'!$P$95,'PL by Class'!$Q$95,'PL by Class'!$R$95,'PL by Class'!$S$95,'PL by Class'!$T$95,'PL by Class'!$U$95,'PL by Class'!$V$95,'PL by Class'!$W$95,'PL by Class'!$X$95,'PL by Class'!$Y$95,'PL by Class'!$Z$95,'PL by Class'!$AA$95,'PL by Class'!$AB$95,'PL by Class'!$AC$95,'PL by Class'!$AD$95,'PL by Class'!$AE$95</definedName>
    <definedName name="QB_FORMULA_54">#REF!,#REF!,#REF!,#REF!,#REF!,#REF!,#REF!,#REF!,#REF!,#REF!,#REF!,#REF!,#REF!,#REF!,#REF!,#REF!</definedName>
    <definedName name="QB_FORMULA_54_1" localSheetId="2" hidden="1">'BvA Detail'!#REF!,'BvA Detail'!#REF!,'BvA Detail'!$J$130,'BvA Detail'!$K$130,'BvA Detail'!$L$130,'BvA Detail'!$M$130,'BvA Detail'!#REF!,'BvA Detail'!#REF!,'BvA Detail'!#REF!,'BvA Detail'!#REF!,'BvA Detail'!$J$131,'BvA Detail'!$K$131,'BvA Detail'!$L$131,'BvA Detail'!$M$131,'BvA Detail'!#REF!,'BvA Detail'!#REF!</definedName>
    <definedName name="QB_FORMULA_55" localSheetId="6" hidden="1">'General Ledger'!$K$967,'General Ledger'!$L$967,'General Ledger'!$L$969,'General Ledger'!$L$970,'General Ledger'!$L$971,'General Ledger'!$L$972,'General Ledger'!$L$973,'General Ledger'!$L$974,'General Ledger'!$L$975,'General Ledger'!$L$976,'General Ledger'!$L$977,'General Ledger'!$L$978,'General Ledger'!$L$979,'General Ledger'!$L$980,'General Ledger'!$L$981,'General Ledger'!$L$982</definedName>
    <definedName name="QB_FORMULA_55" localSheetId="4" hidden="1">'PL by Class'!$AF$95,'PL by Class'!$AG$95,'PL by Class'!$AH$95,'PL by Class'!$AI$95,'PL by Class'!$I$96,'PL by Class'!$L$96,'PL by Class'!$P$96,'PL by Class'!$S$96,'PL by Class'!$T$96,'PL by Class'!$W$96,'PL by Class'!$AH$96,'PL by Class'!$AI$96,'PL by Class'!$I$97,'PL by Class'!$L$97,'PL by Class'!$P$97,'PL by Class'!$S$97</definedName>
    <definedName name="QB_FORMULA_55">#REF!,#REF!,#REF!,#REF!,#REF!,#REF!,#REF!,#REF!,#REF!,#REF!,#REF!,#REF!,#REF!,#REF!,#REF!,#REF!</definedName>
    <definedName name="QB_FORMULA_55_1" localSheetId="2" hidden="1">'BvA Detail'!#REF!,'BvA Detail'!#REF!,'BvA Detail'!$J$132,'BvA Detail'!$K$132,'BvA Detail'!$L$132,'BvA Detail'!$M$132,'BvA Detail'!#REF!,'BvA Detail'!#REF!,'BvA Detail'!#REF!,'BvA Detail'!#REF!,'BvA Detail'!$J$133,'BvA Detail'!$K$133,'BvA Detail'!$L$133,'BvA Detail'!$M$133,'BvA Detail'!#REF!,'BvA Detail'!#REF!</definedName>
    <definedName name="QB_FORMULA_56" localSheetId="6" hidden="1">'General Ledger'!$L$983,'General Ledger'!$L$984,'General Ledger'!$L$985,'General Ledger'!$L$986,'General Ledger'!$K$987,'General Ledger'!$L$987,'General Ledger'!$L$989,'General Ledger'!$K$990,'General Ledger'!$L$990,'General Ledger'!$L$992,'General Ledger'!$L$994,'General Ledger'!$L$996,'General Ledger'!$K$997,'General Ledger'!$L$997,'General Ledger'!$L$999,'General Ledger'!$L$1001</definedName>
    <definedName name="QB_FORMULA_56" localSheetId="4" hidden="1">'PL by Class'!$T$97,'PL by Class'!$W$97,'PL by Class'!$AH$97,'PL by Class'!$AI$97,'PL by Class'!$I$98,'PL by Class'!$L$98,'PL by Class'!$P$98,'PL by Class'!$S$98,'PL by Class'!$T$98,'PL by Class'!$W$98,'PL by Class'!$AH$98,'PL by Class'!$AI$98,'PL by Class'!$I$99,'PL by Class'!$L$99,'PL by Class'!$P$99,'PL by Class'!$S$99</definedName>
    <definedName name="QB_FORMULA_56">#REF!,#REF!,#REF!,#REF!,#REF!,#REF!,#REF!,#REF!,#REF!,#REF!,#REF!,#REF!,#REF!,#REF!,#REF!,#REF!</definedName>
    <definedName name="QB_FORMULA_56_1" localSheetId="2" hidden="1">'BvA Detail'!#REF!,'BvA Detail'!#REF!,'BvA Detail'!$J$134,'BvA Detail'!$K$134,'BvA Detail'!$L$134,'BvA Detail'!$M$134,'BvA Detail'!$H$135,'BvA Detail'!#REF!,'BvA Detail'!#REF!,'BvA Detail'!#REF!,'BvA Detail'!$I$135,'BvA Detail'!#REF!,'BvA Detail'!#REF!,'BvA Detail'!#REF!,'BvA Detail'!$J$135,'BvA Detail'!$K$135</definedName>
    <definedName name="QB_FORMULA_57" localSheetId="2" hidden="1">'BvA Detail'!$L$135,'BvA Detail'!$M$135,'BvA Detail'!#REF!,'BvA Detail'!#REF!,'BvA Detail'!#REF!,'BvA Detail'!#REF!,'BvA Detail'!$J$136,'BvA Detail'!$K$136,'BvA Detail'!$L$136,'BvA Detail'!$M$136,'BvA Detail'!#REF!,'BvA Detail'!#REF!,'BvA Detail'!#REF!,'BvA Detail'!#REF!,'BvA Detail'!$J$137,'BvA Detail'!$K$137</definedName>
    <definedName name="QB_FORMULA_57" localSheetId="6" hidden="1">'General Ledger'!$L$1003,'General Ledger'!$K$1004,'General Ledger'!$L$1004,'General Ledger'!$L$1007,'General Ledger'!$L$1008,'General Ledger'!$L$1009,'General Ledger'!$L$1010,'General Ledger'!$K$1011,'General Ledger'!$L$1011,'General Ledger'!$L$1013,'General Ledger'!$K$1014,'General Ledger'!$L$1014,'General Ledger'!$L$1016,'General Ledger'!$K$1017,'General Ledger'!$L$1017,'General Ledger'!$L$1019</definedName>
    <definedName name="QB_FORMULA_57" localSheetId="4" hidden="1">'PL by Class'!$T$99,'PL by Class'!$W$99,'PL by Class'!$AH$99,'PL by Class'!$AI$99,'PL by Class'!$I$100,'PL by Class'!$L$100,'PL by Class'!$P$100,'PL by Class'!$S$100,'PL by Class'!$T$100,'PL by Class'!$W$100,'PL by Class'!$AH$100,'PL by Class'!$AI$100,'PL by Class'!$I$101,'PL by Class'!$L$101,'PL by Class'!$P$101,'PL by Class'!$S$101</definedName>
    <definedName name="QB_FORMULA_58" localSheetId="6" hidden="1">'General Ledger'!$L$1021,'General Ledger'!$L$1023,'General Ledger'!$L$1026,'General Ledger'!$K$1027,'General Ledger'!$L$1027,'General Ledger'!$L$1029,'General Ledger'!$K$1030,'General Ledger'!$L$1030,'General Ledger'!$L$1032,'General Ledger'!$L$1034,'General Ledger'!$L$1036,'General Ledger'!$L$1038,'General Ledger'!$L$1040,'General Ledger'!$L$1042,'General Ledger'!$L$1044,'General Ledger'!$L$1047</definedName>
    <definedName name="QB_FORMULA_58" localSheetId="4" hidden="1">'PL by Class'!$T$101,'PL by Class'!$W$101,'PL by Class'!$AH$101,'PL by Class'!$AI$101,'PL by Class'!$I$102,'PL by Class'!$L$102,'PL by Class'!$P$102,'PL by Class'!$S$102,'PL by Class'!$T$102,'PL by Class'!$W$102,'PL by Class'!$AH$102,'PL by Class'!$AI$102,'PL by Class'!$I$103,'PL by Class'!$L$103,'PL by Class'!$P$103,'PL by Class'!$S$103</definedName>
    <definedName name="QB_FORMULA_58">#REF!,#REF!,#REF!,#REF!,#REF!,#REF!,#REF!,#REF!,#REF!,#REF!,#REF!,#REF!,#REF!,#REF!,#REF!,#REF!</definedName>
    <definedName name="QB_FORMULA_58_1" localSheetId="2" hidden="1">'BvA Detail'!$L$137,'BvA Detail'!$M$137,'BvA Detail'!#REF!,'BvA Detail'!#REF!,'BvA Detail'!#REF!,'BvA Detail'!#REF!,'BvA Detail'!$J$138,'BvA Detail'!$K$138,'BvA Detail'!$L$138,'BvA Detail'!$M$138,'BvA Detail'!#REF!,'BvA Detail'!#REF!,'BvA Detail'!#REF!,'BvA Detail'!#REF!,'BvA Detail'!$J$140,'BvA Detail'!$K$140</definedName>
    <definedName name="QB_FORMULA_59" localSheetId="6" hidden="1">'General Ledger'!$K$1048,'General Ledger'!$L$1048,'General Ledger'!$L$1050,'General Ledger'!$K$1051,'General Ledger'!$L$1051,'General Ledger'!$L$1053,'General Ledger'!$L$1054,'General Ledger'!$L$1055,'General Ledger'!$L$1056,'General Ledger'!$L$1057,'General Ledger'!$K$1058,'General Ledger'!$L$1058,'General Ledger'!$L$1060,'General Ledger'!$L$1061,'General Ledger'!$K$1062,'General Ledger'!$L$1062</definedName>
    <definedName name="QB_FORMULA_59" localSheetId="4" hidden="1">'PL by Class'!$T$103,'PL by Class'!$W$103,'PL by Class'!$AH$103,'PL by Class'!$AI$103,'PL by Class'!$H$104,'PL by Class'!$I$104,'PL by Class'!$J$104,'PL by Class'!$K$104,'PL by Class'!$L$104,'PL by Class'!$M$104,'PL by Class'!$N$104,'PL by Class'!$O$104,'PL by Class'!$P$104,'PL by Class'!$Q$104,'PL by Class'!$R$104,'PL by Class'!$S$104</definedName>
    <definedName name="QB_FORMULA_59">#REF!,#REF!,#REF!,#REF!,#REF!,#REF!,#REF!,#REF!,#REF!,#REF!,#REF!,#REF!,#REF!,#REF!,#REF!,#REF!</definedName>
    <definedName name="QB_FORMULA_59_1" localSheetId="2" hidden="1">'BvA Detail'!$L$140,'BvA Detail'!$M$140,'BvA Detail'!#REF!,'BvA Detail'!#REF!,'BvA Detail'!#REF!,'BvA Detail'!#REF!,'BvA Detail'!$J$141,'BvA Detail'!$K$141,'BvA Detail'!$L$141,'BvA Detail'!$M$141,'BvA Detail'!$H$142,'BvA Detail'!#REF!,'BvA Detail'!#REF!,'BvA Detail'!#REF!,'BvA Detail'!$I$142,'BvA Detail'!#REF!</definedName>
    <definedName name="QB_FORMULA_6" localSheetId="7" hidden="1">'Annual Budget'!$H$57,'Annual Budget'!$J$57,'Annual Budget'!$L$57,'Annual Budget'!$N$57,'Annual Budget'!$L$59,'Annual Budget'!$N$59,'Annual Budget'!$L$60,'Annual Budget'!$N$60,'Annual Budget'!$L$61,'Annual Budget'!$N$61,'Annual Budget'!$L$62,'Annual Budget'!$N$62,'Annual Budget'!$L$63,'Annual Budget'!$N$63,'Annual Budget'!$L$64,'Annual Budget'!$N$64</definedName>
    <definedName name="QB_FORMULA_6" localSheetId="6" hidden="1">'General Ledger'!$L$109,'General Ledger'!$L$110,'General Ledger'!$L$111,'General Ledger'!$L$112,'General Ledger'!$L$113,'General Ledger'!$L$114,'General Ledger'!$L$115,'General Ledger'!$L$116,'General Ledger'!$L$117,'General Ledger'!$L$118,'General Ledger'!$L$119,'General Ledger'!$L$120,'General Ledger'!$L$121,'General Ledger'!$L$122,'General Ledger'!$L$123,'General Ledger'!$L$124</definedName>
    <definedName name="QB_FORMULA_6" localSheetId="4" hidden="1">'PL by Class'!$I$18,'PL by Class'!$L$18,'PL by Class'!$P$18,'PL by Class'!$S$18,'PL by Class'!$T$18,'PL by Class'!$W$18,'PL by Class'!$AH$18,'PL by Class'!$AI$18,'PL by Class'!$I$19,'PL by Class'!$L$19,'PL by Class'!$P$19,'PL by Class'!$S$19,'PL by Class'!$T$19,'PL by Class'!$W$19,'PL by Class'!$AH$19,'PL by Class'!$AI$19</definedName>
    <definedName name="QB_FORMULA_6">#REF!,#REF!,#REF!,#REF!,#REF!,#REF!,#REF!,#REF!,#REF!,#REF!,#REF!,#REF!,#REF!,#REF!,#REF!,#REF!</definedName>
    <definedName name="QB_FORMULA_6_1" localSheetId="2" hidden="1">'BvA Detail'!$K$24,'BvA Detail'!$L$24,'BvA Detail'!$M$24,'BvA Detail'!$H$25,'BvA Detail'!#REF!,'BvA Detail'!#REF!,'BvA Detail'!#REF!,'BvA Detail'!$I$25,'BvA Detail'!#REF!,'BvA Detail'!#REF!,'BvA Detail'!#REF!,'BvA Detail'!$J$25,'BvA Detail'!$K$25,'BvA Detail'!$L$25,'BvA Detail'!$M$25,'BvA Detail'!#REF!</definedName>
    <definedName name="QB_FORMULA_6_1" localSheetId="1" hidden="1">'BvA Summary'!#REF!,'BvA Summary'!#REF!,'BvA Summary'!#REF!,'BvA Summary'!#REF!,'BvA Summary'!$H$20,'BvA Summary'!$I$20,'BvA Summary'!$J$20,'BvA Summary'!$K$20,'BvA Summary'!#REF!,'BvA Summary'!#REF!,'BvA Summary'!#REF!,'BvA Summary'!#REF!,'BvA Summary'!$H$21,'BvA Summary'!$I$21,'BvA Summary'!$J$21,'BvA Summary'!$K$21</definedName>
    <definedName name="QB_FORMULA_60" localSheetId="6" hidden="1">'General Ledger'!$L$1064,'General Ledger'!$L$1065,'General Ledger'!$L$1066,'General Ledger'!$K$1067,'General Ledger'!$L$1067,'General Ledger'!$L$1069,'General Ledger'!$L$1070,'General Ledger'!$L$1071,'General Ledger'!$L$1072,'General Ledger'!$L$1073,'General Ledger'!$L$1074,'General Ledger'!$L$1075,'General Ledger'!$K$1076,'General Ledger'!$L$1076,'General Ledger'!$L$1078,'General Ledger'!$L$1080</definedName>
    <definedName name="QB_FORMULA_60" localSheetId="4" hidden="1">'PL by Class'!$T$104,'PL by Class'!$U$104,'PL by Class'!$V$104,'PL by Class'!$W$104,'PL by Class'!$X$104,'PL by Class'!$Y$104,'PL by Class'!$Z$104,'PL by Class'!$AA$104,'PL by Class'!$AB$104,'PL by Class'!$AC$104,'PL by Class'!$AD$104,'PL by Class'!$AE$104,'PL by Class'!$AF$104,'PL by Class'!$AG$104,'PL by Class'!$AH$104,'PL by Class'!$AI$104</definedName>
    <definedName name="QB_FORMULA_60">#REF!,#REF!,#REF!,#REF!,#REF!,#REF!,#REF!,#REF!,#REF!,#REF!,#REF!,#REF!,#REF!,#REF!,#REF!,#REF!</definedName>
    <definedName name="QB_FORMULA_60_1" localSheetId="2" hidden="1">'BvA Detail'!#REF!,'BvA Detail'!#REF!,'BvA Detail'!$J$142,'BvA Detail'!$K$142,'BvA Detail'!$L$142,'BvA Detail'!$M$142,'BvA Detail'!#REF!,'BvA Detail'!#REF!,'BvA Detail'!#REF!,'BvA Detail'!#REF!,'BvA Detail'!$J$143,'BvA Detail'!$K$143,'BvA Detail'!$L$143,'BvA Detail'!$M$143,'BvA Detail'!#REF!,'BvA Detail'!#REF!</definedName>
    <definedName name="QB_FORMULA_61" localSheetId="2" hidden="1">'BvA Detail'!#REF!,'BvA Detail'!#REF!,'BvA Detail'!$J$144,'BvA Detail'!$K$144,'BvA Detail'!$L$144,'BvA Detail'!$M$144,'BvA Detail'!#REF!,'BvA Detail'!#REF!,'BvA Detail'!#REF!,'BvA Detail'!#REF!,'BvA Detail'!$J$145,'BvA Detail'!$K$145,'BvA Detail'!$L$145,'BvA Detail'!$M$145,'BvA Detail'!#REF!,'BvA Detail'!#REF!</definedName>
    <definedName name="QB_FORMULA_61" localSheetId="6" hidden="1">'General Ledger'!$L$1081,'General Ledger'!$L$1082,'General Ledger'!$L$1083,'General Ledger'!$L$1084,'General Ledger'!$L$1085,'General Ledger'!$K$1086,'General Ledger'!$L$1086,'General Ledger'!$L$1088,'General Ledger'!$L$1089,'General Ledger'!$L$1090,'General Ledger'!$L$1091,'General Ledger'!$L$1092,'General Ledger'!$L$1093,'General Ledger'!$L$1094,'General Ledger'!$L$1095,'General Ledger'!$L$1096</definedName>
    <definedName name="QB_FORMULA_61" localSheetId="4" hidden="1">'PL by Class'!$I$106,'PL by Class'!$L$106,'PL by Class'!$P$106,'PL by Class'!$S$106,'PL by Class'!$T$106,'PL by Class'!$W$106,'PL by Class'!$AH$106,'PL by Class'!$AI$106,'PL by Class'!$I$107,'PL by Class'!$L$107,'PL by Class'!$P$107,'PL by Class'!$S$107,'PL by Class'!$T$107,'PL by Class'!$W$107,'PL by Class'!$AH$107,'PL by Class'!$AI$107</definedName>
    <definedName name="QB_FORMULA_62" localSheetId="6" hidden="1">'General Ledger'!$L$1097,'General Ledger'!$L$1098,'General Ledger'!$L$1099,'General Ledger'!$L$1100,'General Ledger'!$K$1101,'General Ledger'!$L$1101,'General Ledger'!$L$1103,'General Ledger'!$L$1104,'General Ledger'!$L$1105,'General Ledger'!$L$1106,'General Ledger'!$K$1107,'General Ledger'!$L$1107,'General Ledger'!$L$1109,'General Ledger'!$L$1110,'General Ledger'!$L$1111,'General Ledger'!$L$1112</definedName>
    <definedName name="QB_FORMULA_62" localSheetId="4" hidden="1">'PL by Class'!$H$108,'PL by Class'!$I$108,'PL by Class'!$J$108,'PL by Class'!$K$108,'PL by Class'!$L$108,'PL by Class'!$M$108,'PL by Class'!$N$108,'PL by Class'!$O$108,'PL by Class'!$P$108,'PL by Class'!$Q$108,'PL by Class'!$R$108,'PL by Class'!$S$108,'PL by Class'!$T$108,'PL by Class'!$U$108,'PL by Class'!$V$108,'PL by Class'!$W$108</definedName>
    <definedName name="QB_FORMULA_62">#REF!,#REF!,#REF!,#REF!,#REF!,#REF!,#REF!,#REF!,#REF!,#REF!,#REF!,#REF!,#REF!,#REF!,#REF!,#REF!</definedName>
    <definedName name="QB_FORMULA_62_1" localSheetId="2" hidden="1">'BvA Detail'!#REF!,'BvA Detail'!#REF!,'BvA Detail'!$J$146,'BvA Detail'!$K$146,'BvA Detail'!$L$146,'BvA Detail'!$M$146,'BvA Detail'!#REF!,'BvA Detail'!#REF!,'BvA Detail'!#REF!,'BvA Detail'!#REF!,'BvA Detail'!$J$147,'BvA Detail'!$K$147,'BvA Detail'!$L$147,'BvA Detail'!$M$147,'BvA Detail'!#REF!,'BvA Detail'!#REF!</definedName>
    <definedName name="QB_FORMULA_63" localSheetId="2" hidden="1">'BvA Detail'!#REF!,'BvA Detail'!#REF!,'BvA Detail'!$J$148,'BvA Detail'!$K$148,'BvA Detail'!$L$148,'BvA Detail'!$M$148,'BvA Detail'!#REF!,'BvA Detail'!#REF!,'BvA Detail'!#REF!,'BvA Detail'!#REF!,'BvA Detail'!$J$149,'BvA Detail'!$K$149,'BvA Detail'!$L$149,'BvA Detail'!$M$149,'BvA Detail'!#REF!,'BvA Detail'!#REF!</definedName>
    <definedName name="QB_FORMULA_63" localSheetId="6" hidden="1">'General Ledger'!$L$1113,'General Ledger'!$L$1114,'General Ledger'!$L$1115,'General Ledger'!$L$1116,'General Ledger'!$L$1117,'General Ledger'!$L$1118,'General Ledger'!$L$1119,'General Ledger'!$L$1120,'General Ledger'!$L$1121,'General Ledger'!$L$1122,'General Ledger'!$L$1123,'General Ledger'!$L$1124,'General Ledger'!$L$1125,'General Ledger'!$L$1126,'General Ledger'!$K$1127,'General Ledger'!$L$1127</definedName>
    <definedName name="QB_FORMULA_63" localSheetId="4" hidden="1">'PL by Class'!$X$108,'PL by Class'!$Y$108,'PL by Class'!$Z$108,'PL by Class'!$AA$108,'PL by Class'!$AB$108,'PL by Class'!$AC$108,'PL by Class'!$AD$108,'PL by Class'!$AE$108,'PL by Class'!$AF$108,'PL by Class'!$AG$108,'PL by Class'!$AH$108,'PL by Class'!$AI$108,'PL by Class'!$I$110,'PL by Class'!$L$110,'PL by Class'!$P$110,'PL by Class'!$S$110</definedName>
    <definedName name="QB_FORMULA_64" localSheetId="2" hidden="1">'BvA Detail'!#REF!,'BvA Detail'!#REF!,'BvA Detail'!$J$150,'BvA Detail'!$K$150,'BvA Detail'!$L$150,'BvA Detail'!$M$150,'BvA Detail'!$H$151,'BvA Detail'!#REF!,'BvA Detail'!#REF!,'BvA Detail'!#REF!,'BvA Detail'!$I$151,'BvA Detail'!#REF!,'BvA Detail'!#REF!,'BvA Detail'!#REF!,'BvA Detail'!$J$151,'BvA Detail'!$K$151</definedName>
    <definedName name="QB_FORMULA_64" localSheetId="6" hidden="1">'General Ledger'!$L$1129,'General Ledger'!$K$1130,'General Ledger'!$L$1130,'General Ledger'!$L$1132,'General Ledger'!$L$1133,'General Ledger'!$L$1134,'General Ledger'!$K$1135,'General Ledger'!$L$1135,'General Ledger'!$L$1137,'General Ledger'!$K$1138,'General Ledger'!$L$1138,'General Ledger'!$L$1140,'General Ledger'!$L$1142,'General Ledger'!$L$1144,'General Ledger'!$L$1146,'General Ledger'!$L$1147</definedName>
    <definedName name="QB_FORMULA_64" localSheetId="4" hidden="1">'PL by Class'!$T$110,'PL by Class'!$W$110,'PL by Class'!$AH$110,'PL by Class'!$AI$110,'PL by Class'!$I$111,'PL by Class'!$L$111,'PL by Class'!$P$111,'PL by Class'!$S$111,'PL by Class'!$T$111,'PL by Class'!$W$111,'PL by Class'!$AH$111,'PL by Class'!$AI$111,'PL by Class'!$I$112,'PL by Class'!$L$112,'PL by Class'!$P$112,'PL by Class'!$S$112</definedName>
    <definedName name="QB_FORMULA_65" localSheetId="6" hidden="1">'General Ledger'!$L$1148,'General Ledger'!$L$1149,'General Ledger'!$L$1150,'General Ledger'!$L$1151,'General Ledger'!$L$1152,'General Ledger'!$L$1153,'General Ledger'!$L$1154,'General Ledger'!$L$1155,'General Ledger'!$L$1156,'General Ledger'!$L$1157,'General Ledger'!$L$1158,'General Ledger'!$L$1159,'General Ledger'!$L$1160,'General Ledger'!$L$1161,'General Ledger'!$L$1162,'General Ledger'!$L$1163</definedName>
    <definedName name="QB_FORMULA_65" localSheetId="4" hidden="1">'PL by Class'!$T$112,'PL by Class'!$W$112,'PL by Class'!$AH$112,'PL by Class'!$AI$112,'PL by Class'!$I$114,'PL by Class'!$L$114,'PL by Class'!$P$114,'PL by Class'!$S$114,'PL by Class'!$T$114,'PL by Class'!$W$114,'PL by Class'!$AH$114,'PL by Class'!$AI$114,'PL by Class'!$H$115,'PL by Class'!$I$115,'PL by Class'!$J$115,'PL by Class'!$K$115</definedName>
    <definedName name="QB_FORMULA_65">#REF!,#REF!,#REF!,#REF!,#REF!,#REF!,#REF!,#REF!,#REF!,#REF!,#REF!,#REF!,#REF!,#REF!,#REF!,#REF!</definedName>
    <definedName name="QB_FORMULA_65_1" localSheetId="2" hidden="1">'BvA Detail'!$L$151,'BvA Detail'!$M$151,'BvA Detail'!#REF!,'BvA Detail'!#REF!,'BvA Detail'!#REF!,'BvA Detail'!#REF!,'BvA Detail'!$J$153,'BvA Detail'!$K$153,'BvA Detail'!$L$153,'BvA Detail'!$M$153,'BvA Detail'!#REF!,'BvA Detail'!#REF!,'BvA Detail'!#REF!,'BvA Detail'!#REF!,'BvA Detail'!$J$154,'BvA Detail'!$K$154</definedName>
    <definedName name="QB_FORMULA_66" localSheetId="2" hidden="1">'BvA Detail'!$L$154,'BvA Detail'!$M$154,'BvA Detail'!$H$155,'BvA Detail'!#REF!,'BvA Detail'!#REF!,'BvA Detail'!#REF!,'BvA Detail'!$I$155,'BvA Detail'!#REF!,'BvA Detail'!#REF!,'BvA Detail'!#REF!,'BvA Detail'!$J$155,'BvA Detail'!$K$155,'BvA Detail'!$L$155,'BvA Detail'!$M$155,'BvA Detail'!#REF!,'BvA Detail'!#REF!</definedName>
    <definedName name="QB_FORMULA_66" localSheetId="6" hidden="1">'General Ledger'!$L$1164,'General Ledger'!$L$1165,'General Ledger'!$L$1166,'General Ledger'!$L$1167,'General Ledger'!$L$1168,'General Ledger'!$K$1169,'General Ledger'!$L$1169,'General Ledger'!$L$1171,'General Ledger'!$L$1173,'General Ledger'!$L$1174,'General Ledger'!$L$1175,'General Ledger'!$K$1176,'General Ledger'!$L$1176,'General Ledger'!$L$1178,'General Ledger'!$L$1180,'General Ledger'!$L$1181</definedName>
    <definedName name="QB_FORMULA_66" localSheetId="4" hidden="1">'PL by Class'!$L$115,'PL by Class'!$M$115,'PL by Class'!$N$115,'PL by Class'!$O$115,'PL by Class'!$P$115,'PL by Class'!$Q$115,'PL by Class'!$R$115,'PL by Class'!$S$115,'PL by Class'!$T$115,'PL by Class'!$U$115,'PL by Class'!$V$115,'PL by Class'!$W$115,'PL by Class'!$X$115,'PL by Class'!$Y$115,'PL by Class'!$Z$115,'PL by Class'!$AA$115</definedName>
    <definedName name="QB_FORMULA_67" localSheetId="2" hidden="1">'BvA Detail'!#REF!,'BvA Detail'!#REF!,'BvA Detail'!$J$157,'BvA Detail'!$K$157,'BvA Detail'!$L$157,'BvA Detail'!$M$157,'BvA Detail'!#REF!,'BvA Detail'!#REF!,'BvA Detail'!#REF!,'BvA Detail'!#REF!,'BvA Detail'!$J$158,'BvA Detail'!$K$158,'BvA Detail'!$L$158,'BvA Detail'!$M$158,'BvA Detail'!#REF!,'BvA Detail'!#REF!</definedName>
    <definedName name="QB_FORMULA_67" localSheetId="6" hidden="1">'General Ledger'!$L$1182,'General Ledger'!$L$1183,'General Ledger'!$L$1184,'General Ledger'!$L$1185,'General Ledger'!$L$1186,'General Ledger'!$L$1187,'General Ledger'!$L$1188,'General Ledger'!$L$1189,'General Ledger'!$K$1190,'General Ledger'!$L$1190,'General Ledger'!$L$1192,'General Ledger'!$L$1194,'General Ledger'!$L$1196,'General Ledger'!$K$1197,'General Ledger'!$L$1197,'General Ledger'!$L$1200</definedName>
    <definedName name="QB_FORMULA_67" localSheetId="4" hidden="1">'PL by Class'!$AB$115,'PL by Class'!$AC$115,'PL by Class'!$AD$115,'PL by Class'!$AE$115,'PL by Class'!$AF$115,'PL by Class'!$AG$115,'PL by Class'!$AH$115,'PL by Class'!$AI$115,'PL by Class'!$I$117,'PL by Class'!$L$117,'PL by Class'!$P$117,'PL by Class'!$S$117,'PL by Class'!$T$117,'PL by Class'!$W$117,'PL by Class'!$AH$117,'PL by Class'!$AI$117</definedName>
    <definedName name="QB_FORMULA_68" localSheetId="6" hidden="1">'General Ledger'!$L$1202,'General Ledger'!$K$1203,'General Ledger'!$L$1203,'General Ledger'!$L$1205,'General Ledger'!$K$1206,'General Ledger'!$L$1206,'General Ledger'!$L$1208,'General Ledger'!$L$1210,'General Ledger'!$K$1211,'General Ledger'!$L$1211,'General Ledger'!$L$1213,'General Ledger'!$L$1214,'General Ledger'!$L$1215,'General Ledger'!$L$1216,'General Ledger'!$K$1217,'General Ledger'!$L$1217</definedName>
    <definedName name="QB_FORMULA_68" localSheetId="4" hidden="1">'PL by Class'!$H$118,'PL by Class'!$I$118,'PL by Class'!$J$118,'PL by Class'!$K$118,'PL by Class'!$L$118,'PL by Class'!$M$118,'PL by Class'!$N$118,'PL by Class'!$O$118,'PL by Class'!$P$118,'PL by Class'!$Q$118,'PL by Class'!$R$118,'PL by Class'!$S$118,'PL by Class'!$T$118,'PL by Class'!$U$118,'PL by Class'!$V$118,'PL by Class'!$W$118</definedName>
    <definedName name="QB_FORMULA_68">#REF!,#REF!,#REF!,#REF!,#REF!,#REF!,#REF!,#REF!,#REF!,#REF!,#REF!,#REF!,#REF!,#REF!,#REF!,#REF!</definedName>
    <definedName name="QB_FORMULA_68_1" localSheetId="2" hidden="1">'BvA Detail'!#REF!,'BvA Detail'!#REF!,'BvA Detail'!$J$160,'BvA Detail'!$K$160,'BvA Detail'!$L$160,'BvA Detail'!$M$160,'BvA Detail'!#REF!,'BvA Detail'!#REF!,'BvA Detail'!#REF!,'BvA Detail'!#REF!,'BvA Detail'!$J$161,'BvA Detail'!$K$161,'BvA Detail'!$L$161,'BvA Detail'!$M$161,'BvA Detail'!$H$162,'BvA Detail'!#REF!</definedName>
    <definedName name="QB_FORMULA_69" localSheetId="2" hidden="1">'BvA Detail'!#REF!,'BvA Detail'!#REF!,'BvA Detail'!$I$162,'BvA Detail'!#REF!,'BvA Detail'!#REF!,'BvA Detail'!#REF!,'BvA Detail'!$J$162,'BvA Detail'!$K$162,'BvA Detail'!$L$162,'BvA Detail'!$M$162,'BvA Detail'!#REF!,'BvA Detail'!#REF!,'BvA Detail'!#REF!,'BvA Detail'!#REF!,'BvA Detail'!$J$164,'BvA Detail'!$K$164</definedName>
    <definedName name="QB_FORMULA_69" localSheetId="6" hidden="1">'General Ledger'!$L$1219,'General Ledger'!$L$1220,'General Ledger'!$K$1221,'General Ledger'!$L$1221,'General Ledger'!$L$1223,'General Ledger'!$L$1224,'General Ledger'!$L$1225,'General Ledger'!$L$1226,'General Ledger'!$K$1227,'General Ledger'!$L$1227,'General Ledger'!$L$1229,'General Ledger'!$L$1231,'General Ledger'!$K$1232,'General Ledger'!$L$1232,'General Ledger'!$L$1234,'General Ledger'!$L$1237</definedName>
    <definedName name="QB_FORMULA_69" localSheetId="4" hidden="1">'PL by Class'!$X$118,'PL by Class'!$Y$118,'PL by Class'!$Z$118,'PL by Class'!$AA$118,'PL by Class'!$AB$118,'PL by Class'!$AC$118,'PL by Class'!$AD$118,'PL by Class'!$AE$118,'PL by Class'!$AF$118,'PL by Class'!$AG$118,'PL by Class'!$AH$118,'PL by Class'!$AI$118,'PL by Class'!$I$119,'PL by Class'!$L$119,'PL by Class'!$P$119,'PL by Class'!$S$119</definedName>
    <definedName name="QB_FORMULA_7" localSheetId="7" hidden="1">'Annual Budget'!$L$65,'Annual Budget'!$N$65,'Annual Budget'!$L$66,'Annual Budget'!$N$66,'Annual Budget'!$L$67,'Annual Budget'!$N$67,'Annual Budget'!$L$69,'Annual Budget'!$N$69,'Annual Budget'!$L$70,'Annual Budget'!$N$70,'Annual Budget'!$L$71,'Annual Budget'!$N$71,'Annual Budget'!$L$72,'Annual Budget'!$N$72,'Annual Budget'!$L$73,'Annual Budget'!$N$73</definedName>
    <definedName name="QB_FORMULA_7" localSheetId="2" hidden="1">'BvA Detail'!#REF!,'BvA Detail'!#REF!,'BvA Detail'!#REF!,'BvA Detail'!$J$27,'BvA Detail'!$K$27,'BvA Detail'!$L$27,'BvA Detail'!$M$27,'BvA Detail'!$J$28,'BvA Detail'!$H$29,'BvA Detail'!#REF!,'BvA Detail'!#REF!,'BvA Detail'!#REF!,'BvA Detail'!$I$29,'BvA Detail'!#REF!,'BvA Detail'!#REF!,'BvA Detail'!#REF!</definedName>
    <definedName name="QB_FORMULA_7" localSheetId="1" hidden="1">'BvA Summary'!#REF!,'BvA Summary'!#REF!,'BvA Summary'!#REF!,'BvA Summary'!#REF!,'BvA Summary'!$H$22,'BvA Summary'!$I$22,'BvA Summary'!$J$22,'BvA Summary'!$K$22,'BvA Summary'!$H$23,'BvA Summary'!#REF!,'BvA Summary'!#REF!,'BvA Summary'!#REF!,'BvA Summary'!#REF!,'BvA Summary'!$H$24,'BvA Summary'!$I$24,'BvA Summary'!$J$24</definedName>
    <definedName name="QB_FORMULA_7" localSheetId="6" hidden="1">'General Ledger'!$L$125,'General Ledger'!$L$126,'General Ledger'!$L$127,'General Ledger'!$L$128,'General Ledger'!$L$129,'General Ledger'!$L$130,'General Ledger'!$L$131,'General Ledger'!$L$132,'General Ledger'!$L$133,'General Ledger'!$K$134,'General Ledger'!$L$134,'General Ledger'!$L$136,'General Ledger'!$K$137,'General Ledger'!$L$137,'General Ledger'!$L$139,'General Ledger'!$L$140</definedName>
    <definedName name="QB_FORMULA_7" localSheetId="4" hidden="1">'PL by Class'!$H$20,'PL by Class'!$I$20,'PL by Class'!$J$20,'PL by Class'!$K$20,'PL by Class'!$L$20,'PL by Class'!$M$20,'PL by Class'!$N$20,'PL by Class'!$O$20,'PL by Class'!$P$20,'PL by Class'!$Q$20,'PL by Class'!$R$20,'PL by Class'!$S$20,'PL by Class'!$T$20,'PL by Class'!$U$20,'PL by Class'!$V$20,'PL by Class'!$W$20</definedName>
    <definedName name="QB_FORMULA_70" localSheetId="6" hidden="1">'General Ledger'!$L$1238,'General Ledger'!$K$1239,'General Ledger'!$L$1239,'General Ledger'!$L$1241,'General Ledger'!$L$1243,'General Ledger'!$L$1244,'General Ledger'!$L$1245,'General Ledger'!$L$1246,'General Ledger'!$L$1247,'General Ledger'!$L$1248,'General Ledger'!$L$1249,'General Ledger'!$L$1250,'General Ledger'!$L$1251,'General Ledger'!$L$1252,'General Ledger'!$L$1253,'General Ledger'!$L$1254</definedName>
    <definedName name="QB_FORMULA_70" localSheetId="4" hidden="1">'PL by Class'!$T$119,'PL by Class'!$W$119,'PL by Class'!$AH$119,'PL by Class'!$AI$119,'PL by Class'!$I$120,'PL by Class'!$L$120,'PL by Class'!$P$120,'PL by Class'!$S$120,'PL by Class'!$T$120,'PL by Class'!$W$120,'PL by Class'!$AH$120,'PL by Class'!$AI$120,'PL by Class'!$I$121,'PL by Class'!$L$121,'PL by Class'!$P$121,'PL by Class'!$S$121</definedName>
    <definedName name="QB_FORMULA_70">#REF!,#REF!,#REF!,#REF!,#REF!,#REF!,#REF!,#REF!,#REF!,#REF!,#REF!,#REF!,#REF!,#REF!,#REF!,#REF!</definedName>
    <definedName name="QB_FORMULA_70_1" localSheetId="2" hidden="1">'BvA Detail'!$L$164,'BvA Detail'!$M$164,'BvA Detail'!$H$165,'BvA Detail'!#REF!,'BvA Detail'!#REF!,'BvA Detail'!#REF!,'BvA Detail'!$I$165,'BvA Detail'!#REF!,'BvA Detail'!#REF!,'BvA Detail'!#REF!,'BvA Detail'!$J$165,'BvA Detail'!$K$165,'BvA Detail'!$L$165,'BvA Detail'!$M$165,'BvA Detail'!#REF!,'BvA Detail'!#REF!</definedName>
    <definedName name="QB_FORMULA_71" localSheetId="2" hidden="1">'BvA Detail'!#REF!,'BvA Detail'!#REF!,'BvA Detail'!$J$167,'BvA Detail'!$K$167,'BvA Detail'!$L$167,'BvA Detail'!$M$167,'BvA Detail'!#REF!,'BvA Detail'!#REF!,'BvA Detail'!#REF!,'BvA Detail'!#REF!,'BvA Detail'!$J$168,'BvA Detail'!$K$168,'BvA Detail'!$L$168,'BvA Detail'!$M$168,'BvA Detail'!$H$169,'BvA Detail'!#REF!</definedName>
    <definedName name="QB_FORMULA_71" localSheetId="6" hidden="1">'General Ledger'!$L$1255,'General Ledger'!$L$1256,'General Ledger'!$K$1257,'General Ledger'!$L$1257,'General Ledger'!$L$1259,'General Ledger'!$L$1261,'General Ledger'!$L$1263,'General Ledger'!$L$1265,'General Ledger'!$L$1267,'General Ledger'!$K$1268,'General Ledger'!$L$1268,'General Ledger'!$L$1270,'General Ledger'!$L$1272,'General Ledger'!$L$1274,'General Ledger'!$L$1276,'General Ledger'!$L$1278</definedName>
    <definedName name="QB_FORMULA_71" localSheetId="4" hidden="1">'PL by Class'!$T$121,'PL by Class'!$W$121,'PL by Class'!$AH$121,'PL by Class'!$AI$121,'PL by Class'!$H$122,'PL by Class'!$I$122,'PL by Class'!$J$122,'PL by Class'!$K$122,'PL by Class'!$L$122,'PL by Class'!$M$122,'PL by Class'!$N$122,'PL by Class'!$O$122,'PL by Class'!$P$122,'PL by Class'!$Q$122,'PL by Class'!$R$122,'PL by Class'!$S$122</definedName>
    <definedName name="QB_FORMULA_72" localSheetId="6" hidden="1">'General Ledger'!$K$1279,'General Ledger'!$L$1279,'General Ledger'!$L$1282,'General Ledger'!$L$1284,'General Ledger'!$L$1286,'General Ledger'!$K$1287,'General Ledger'!$L$1287,'General Ledger'!$L$1289,'General Ledger'!$K$1290,'General Ledger'!$L$1290,'General Ledger'!$L$1292,'General Ledger'!$L$1293,'General Ledger'!$K$1294,'General Ledger'!$L$1294,'General Ledger'!$L$1296,'General Ledger'!$K$1297</definedName>
    <definedName name="QB_FORMULA_72" localSheetId="4" hidden="1">'PL by Class'!$T$122,'PL by Class'!$U$122,'PL by Class'!$V$122,'PL by Class'!$W$122,'PL by Class'!$X$122,'PL by Class'!$Y$122,'PL by Class'!$Z$122,'PL by Class'!$AA$122,'PL by Class'!$AB$122,'PL by Class'!$AC$122,'PL by Class'!$AD$122,'PL by Class'!$AE$122,'PL by Class'!$AF$122,'PL by Class'!$AG$122,'PL by Class'!$AH$122,'PL by Class'!$AI$122</definedName>
    <definedName name="QB_FORMULA_72">#REF!,#REF!,#REF!,#REF!,#REF!,#REF!,#REF!,#REF!,#REF!,#REF!,#REF!,#REF!,#REF!,#REF!,#REF!,#REF!</definedName>
    <definedName name="QB_FORMULA_72_1" localSheetId="2" hidden="1">'BvA Detail'!#REF!,'BvA Detail'!#REF!,'BvA Detail'!$I$169,'BvA Detail'!#REF!,'BvA Detail'!#REF!,'BvA Detail'!#REF!,'BvA Detail'!$J$169,'BvA Detail'!$K$169,'BvA Detail'!$L$169,'BvA Detail'!$M$169,'BvA Detail'!#REF!,'BvA Detail'!#REF!,'BvA Detail'!#REF!,'BvA Detail'!#REF!,'BvA Detail'!$J$170,'BvA Detail'!$K$170</definedName>
    <definedName name="QB_FORMULA_73" localSheetId="6" hidden="1">'General Ledger'!$L$1297,'General Ledger'!$L$1299,'General Ledger'!$L$1300,'General Ledger'!$L$1301,'General Ledger'!$K$1302,'General Ledger'!$L$1302,'General Ledger'!$L$1304,'General Ledger'!$L$1306,'General Ledger'!$K$1307,'General Ledger'!$L$1307,'General Ledger'!$L$1309,'General Ledger'!$K$1310,'General Ledger'!$L$1310,'General Ledger'!$L$1313,'General Ledger'!$L$1315,'General Ledger'!$L$1317</definedName>
    <definedName name="QB_FORMULA_73" localSheetId="4" hidden="1">'PL by Class'!$I$125,'PL by Class'!$L$125,'PL by Class'!$P$125,'PL by Class'!$S$125,'PL by Class'!$T$125,'PL by Class'!$W$125,'PL by Class'!$AH$125,'PL by Class'!$AI$125,'PL by Class'!$H$126,'PL by Class'!$I$126,'PL by Class'!$J$126,'PL by Class'!$K$126,'PL by Class'!$L$126,'PL by Class'!$M$126,'PL by Class'!$N$126,'PL by Class'!$O$126</definedName>
    <definedName name="QB_FORMULA_73">#REF!,#REF!,#REF!,#REF!,#REF!,#REF!,#REF!,#REF!,#REF!,#REF!,#REF!,#REF!,#REF!,#REF!,#REF!,#REF!</definedName>
    <definedName name="QB_FORMULA_73_1" localSheetId="2" hidden="1">'BvA Detail'!$L$170,'BvA Detail'!$M$170,'BvA Detail'!#REF!,'BvA Detail'!#REF!,'BvA Detail'!#REF!,'BvA Detail'!#REF!,'BvA Detail'!$J$171,'BvA Detail'!$K$171,'BvA Detail'!$L$171,'BvA Detail'!$M$171,'BvA Detail'!#REF!,'BvA Detail'!#REF!,'BvA Detail'!#REF!,'BvA Detail'!#REF!,'BvA Detail'!$J$172,'BvA Detail'!$K$172</definedName>
    <definedName name="QB_FORMULA_74" localSheetId="6" hidden="1">'General Ledger'!$L$1319,'General Ledger'!$L$1320,'General Ledger'!$L$1322,'General Ledger'!$L$1324,'General Ledger'!$L$1326,'General Ledger'!$K$1327,'General Ledger'!$L$1327,'General Ledger'!$L$1329,'General Ledger'!$L$1331,'General Ledger'!$L$1333,'General Ledger'!$K$1334,'General Ledger'!$L$1334,'General Ledger'!$L$1337,'General Ledger'!$L$1339,'General Ledger'!$L$1340,'General Ledger'!$L$1343</definedName>
    <definedName name="QB_FORMULA_74" localSheetId="4" hidden="1">'PL by Class'!$P$126,'PL by Class'!$Q$126,'PL by Class'!$R$126,'PL by Class'!$S$126,'PL by Class'!$T$126,'PL by Class'!$U$126,'PL by Class'!$V$126,'PL by Class'!$W$126,'PL by Class'!$X$126,'PL by Class'!$Y$126,'PL by Class'!$Z$126,'PL by Class'!$AA$126,'PL by Class'!$AB$126,'PL by Class'!$AC$126,'PL by Class'!$AD$126,'PL by Class'!$AE$126</definedName>
    <definedName name="QB_FORMULA_74">#REF!,#REF!,#REF!,#REF!,#REF!,#REF!,#REF!,#REF!,#REF!,#REF!,#REF!,#REF!,#REF!,#REF!,#REF!,#REF!</definedName>
    <definedName name="QB_FORMULA_74_1" localSheetId="2" hidden="1">'BvA Detail'!$L$172,'BvA Detail'!$M$172,'BvA Detail'!#REF!,'BvA Detail'!#REF!,'BvA Detail'!#REF!,'BvA Detail'!#REF!,'BvA Detail'!$J$173,'BvA Detail'!$K$173,'BvA Detail'!$L$173,'BvA Detail'!$M$173,'BvA Detail'!$H$174,'BvA Detail'!#REF!,'BvA Detail'!#REF!,'BvA Detail'!#REF!,'BvA Detail'!$I$174,'BvA Detail'!#REF!</definedName>
    <definedName name="QB_FORMULA_75" localSheetId="2" hidden="1">'BvA Detail'!#REF!,'BvA Detail'!#REF!,'BvA Detail'!$J$174,'BvA Detail'!$K$174,'BvA Detail'!$L$174,'BvA Detail'!$M$174,'BvA Detail'!#REF!,'BvA Detail'!#REF!,'BvA Detail'!#REF!,'BvA Detail'!#REF!,'BvA Detail'!$J$177,'BvA Detail'!$K$177,'BvA Detail'!$L$177,'BvA Detail'!$M$177,'BvA Detail'!$H$178,'BvA Detail'!#REF!</definedName>
    <definedName name="QB_FORMULA_75" localSheetId="6" hidden="1">'General Ledger'!$L$1345,'General Ledger'!$L$1347,'General Ledger'!$L$1349,'General Ledger'!$L$1351,'General Ledger'!$L$1353,'General Ledger'!$L$1355,'General Ledger'!$L$1357,'General Ledger'!$L$1359,'General Ledger'!$L$1361,'General Ledger'!$L$1363,'General Ledger'!$L$1364,'General Ledger'!$L$1367,'General Ledger'!$L$1369,'General Ledger'!$L$1371,'General Ledger'!$L$1373,'General Ledger'!$L$1375</definedName>
    <definedName name="QB_FORMULA_75" localSheetId="4" hidden="1">'PL by Class'!$AF$126,'PL by Class'!$AG$126,'PL by Class'!$AH$126,'PL by Class'!$AI$126,'PL by Class'!$H$127,'PL by Class'!$I$127,'PL by Class'!$J$127,'PL by Class'!$K$127,'PL by Class'!$L$127,'PL by Class'!$M$127,'PL by Class'!$N$127,'PL by Class'!$O$127,'PL by Class'!$P$127,'PL by Class'!$Q$127,'PL by Class'!$R$127,'PL by Class'!$S$127</definedName>
    <definedName name="QB_FORMULA_76" localSheetId="6" hidden="1">'General Ledger'!$L$1377,'General Ledger'!$L$1379,'General Ledger'!$L$1381,'General Ledger'!$L$1383,'General Ledger'!$L$1385,'General Ledger'!$L$1387,'General Ledger'!$L$1388,'General Ledger'!$L$1391,'General Ledger'!$K$1392,'General Ledger'!$L$1392,'General Ledger'!$L$1394,'General Ledger'!$L$1396,'General Ledger'!$L$1398,'General Ledger'!$L$1400,'General Ledger'!$L$1402,'General Ledger'!$L$1404</definedName>
    <definedName name="QB_FORMULA_76" localSheetId="4" hidden="1">'PL by Class'!$T$127,'PL by Class'!$U$127,'PL by Class'!$V$127,'PL by Class'!$W$127,'PL by Class'!$X$127,'PL by Class'!$Y$127,'PL by Class'!$Z$127,'PL by Class'!$AA$127,'PL by Class'!$AB$127,'PL by Class'!$AC$127,'PL by Class'!$AD$127,'PL by Class'!$AE$127,'PL by Class'!$AF$127,'PL by Class'!$AG$127,'PL by Class'!$AH$127,'PL by Class'!$AI$127</definedName>
    <definedName name="QB_FORMULA_76">#REF!,#REF!,#REF!,#REF!,#REF!,#REF!,#REF!,#REF!,#REF!,#REF!,#REF!,#REF!,#REF!,#REF!,#REF!,#REF!</definedName>
    <definedName name="QB_FORMULA_76_1" localSheetId="2" hidden="1">'BvA Detail'!#REF!,'BvA Detail'!#REF!,'BvA Detail'!$I$178,'BvA Detail'!#REF!,'BvA Detail'!#REF!,'BvA Detail'!#REF!,'BvA Detail'!$J$178,'BvA Detail'!$K$178,'BvA Detail'!$L$178,'BvA Detail'!$M$178,'BvA Detail'!$H$179,'BvA Detail'!#REF!,'BvA Detail'!#REF!,'BvA Detail'!#REF!,'BvA Detail'!$I$179,'BvA Detail'!#REF!</definedName>
    <definedName name="QB_FORMULA_77" localSheetId="2" hidden="1">'BvA Detail'!#REF!,'BvA Detail'!#REF!,'BvA Detail'!$J$179,'BvA Detail'!$K$179,'BvA Detail'!$L$179,'BvA Detail'!$M$179,'BvA Detail'!#REF!,'BvA Detail'!#REF!,'BvA Detail'!#REF!,'BvA Detail'!#REF!,'BvA Detail'!$J$182,'BvA Detail'!$K$182,'BvA Detail'!$L$182,'BvA Detail'!$M$182,'BvA Detail'!#REF!,'BvA Detail'!#REF!</definedName>
    <definedName name="QB_FORMULA_77" localSheetId="6" hidden="1">'General Ledger'!$L$1407,'General Ledger'!$L$1409,'General Ledger'!$L$1411,'General Ledger'!$L$1413,'General Ledger'!$L$1415,'General Ledger'!$L$1417,'General Ledger'!$L$1418,'General Ledger'!$L$1420,'General Ledger'!$L$1423,'General Ledger'!$L$1425,'General Ledger'!$K$1426,'General Ledger'!$L$1426,'General Ledger'!$L$1428,'General Ledger'!$K$1429,'General Ledger'!$L$1429,'General Ledger'!$L$1431</definedName>
    <definedName name="QB_FORMULA_77" localSheetId="4" hidden="1">'PL by Class'!$I$129,'PL by Class'!$L$129,'PL by Class'!$P$129,'PL by Class'!$S$129,'PL by Class'!$T$129,'PL by Class'!$W$129,'PL by Class'!$AH$129,'PL by Class'!$AI$129,'PL by Class'!$I$130,'PL by Class'!$L$130,'PL by Class'!$P$130,'PL by Class'!$S$130,'PL by Class'!$T$130,'PL by Class'!$W$130,'PL by Class'!$AH$130,'PL by Class'!$AI$130</definedName>
    <definedName name="QB_FORMULA_78" localSheetId="6" hidden="1">'General Ledger'!$L$1433,'General Ledger'!$L$1435,'General Ledger'!$L$1438,'General Ledger'!$L$1440,'General Ledger'!$L$1442,'General Ledger'!$L$1444,'General Ledger'!$L$1446,'General Ledger'!$K$1447,'General Ledger'!$L$1447,'General Ledger'!$K$1448,'General Ledger'!$L$1448,'General Ledger'!$L$1450,'General Ledger'!$L$1452,'General Ledger'!$K$1453,'General Ledger'!$L$1453,'General Ledger'!$L$1456</definedName>
    <definedName name="QB_FORMULA_78" localSheetId="4" hidden="1">'PL by Class'!$I$131,'PL by Class'!$L$131,'PL by Class'!$P$131,'PL by Class'!$S$131,'PL by Class'!$T$131,'PL by Class'!$W$131,'PL by Class'!$AH$131,'PL by Class'!$AI$131,'PL by Class'!$H$132,'PL by Class'!$I$132,'PL by Class'!$J$132,'PL by Class'!$K$132,'PL by Class'!$L$132,'PL by Class'!$M$132,'PL by Class'!$N$132,'PL by Class'!$O$132</definedName>
    <definedName name="QB_FORMULA_78">#REF!,#REF!,#REF!,#REF!,#REF!,#REF!,#REF!,#REF!,#REF!,#REF!,#REF!,#REF!,#REF!,#REF!,#REF!,#REF!</definedName>
    <definedName name="QB_FORMULA_78_1" localSheetId="2" hidden="1">'BvA Detail'!#REF!,'BvA Detail'!#REF!,'BvA Detail'!$J$183,'BvA Detail'!$K$183,'BvA Detail'!$L$183,'BvA Detail'!$M$183,'BvA Detail'!$H$184,'BvA Detail'!#REF!,'BvA Detail'!#REF!,'BvA Detail'!#REF!,'BvA Detail'!$I$184,'BvA Detail'!#REF!,'BvA Detail'!#REF!,'BvA Detail'!#REF!,'BvA Detail'!$J$184,'BvA Detail'!$K$184</definedName>
    <definedName name="QB_FORMULA_79" localSheetId="2" hidden="1">'BvA Detail'!$L$184,'BvA Detail'!$M$184,'BvA Detail'!$H$185,'BvA Detail'!#REF!,'BvA Detail'!#REF!,'BvA Detail'!#REF!,'BvA Detail'!$I$185,'BvA Detail'!#REF!,'BvA Detail'!#REF!,'BvA Detail'!#REF!,'BvA Detail'!$J$185,'BvA Detail'!$K$185,'BvA Detail'!$L$185,'BvA Detail'!$M$185,'BvA Detail'!$J$187,'BvA Detail'!$J$188</definedName>
    <definedName name="QB_FORMULA_79" localSheetId="6" hidden="1">'General Ledger'!$K$1457,'General Ledger'!$L$1457,'General Ledger'!$L$1459,'General Ledger'!$L$1461,'General Ledger'!$L$1463,'General Ledger'!$K$1464,'General Ledger'!$L$1464,'General Ledger'!$L$1466,'General Ledger'!$L$1468,'General Ledger'!$L$1470,'General Ledger'!$K$1471,'General Ledger'!$L$1471,'General Ledger'!$L$1473,'General Ledger'!$L$1474,'General Ledger'!$L$1475,'General Ledger'!$K$1476</definedName>
    <definedName name="QB_FORMULA_79" localSheetId="4" hidden="1">'PL by Class'!$P$132,'PL by Class'!$Q$132,'PL by Class'!$R$132,'PL by Class'!$S$132,'PL by Class'!$T$132,'PL by Class'!$U$132,'PL by Class'!$V$132,'PL by Class'!$W$132,'PL by Class'!$X$132,'PL by Class'!$Y$132,'PL by Class'!$Z$132,'PL by Class'!$AA$132,'PL by Class'!$AB$132,'PL by Class'!$AC$132,'PL by Class'!$AD$132,'PL by Class'!$AE$132</definedName>
    <definedName name="QB_FORMULA_8" localSheetId="7" hidden="1">'Annual Budget'!$H$74,'Annual Budget'!$J$74,'Annual Budget'!$L$74,'Annual Budget'!$N$74,'Annual Budget'!$L$75,'Annual Budget'!$N$75,'Annual Budget'!$L$76,'Annual Budget'!$N$76,'Annual Budget'!$H$77,'Annual Budget'!$J$77,'Annual Budget'!$L$77,'Annual Budget'!$N$77,'Annual Budget'!$L$79,'Annual Budget'!$N$79,'Annual Budget'!$L$80,'Annual Budget'!$N$80</definedName>
    <definedName name="QB_FORMULA_8" localSheetId="6" hidden="1">'General Ledger'!$L$141,'General Ledger'!$K$142,'General Ledger'!$L$142,'General Ledger'!$L$144,'General Ledger'!$L$145,'General Ledger'!$L$146,'General Ledger'!$L$147,'General Ledger'!$L$148,'General Ledger'!$L$149,'General Ledger'!$L$150,'General Ledger'!$L$151,'General Ledger'!$L$152,'General Ledger'!$L$153,'General Ledger'!$L$154,'General Ledger'!$L$155,'General Ledger'!$L$156</definedName>
    <definedName name="QB_FORMULA_8" localSheetId="4" hidden="1">'PL by Class'!$X$20,'PL by Class'!$Y$20,'PL by Class'!$Z$20,'PL by Class'!$AA$20,'PL by Class'!$AB$20,'PL by Class'!$AC$20,'PL by Class'!$AD$20,'PL by Class'!$AE$20,'PL by Class'!$AF$20,'PL by Class'!$AG$20,'PL by Class'!$AH$20,'PL by Class'!$AI$20,'PL by Class'!$I$22,'PL by Class'!$L$22,'PL by Class'!$P$22,'PL by Class'!$S$22</definedName>
    <definedName name="QB_FORMULA_8">#REF!,#REF!,#REF!,#REF!,#REF!,#REF!,#REF!,#REF!,#REF!,#REF!,#REF!,#REF!,#REF!,#REF!,#REF!,#REF!</definedName>
    <definedName name="QB_FORMULA_8_1" localSheetId="2" hidden="1">'BvA Detail'!$J$29,'BvA Detail'!$K$29,'BvA Detail'!$L$29,'BvA Detail'!$M$29,'BvA Detail'!#REF!,'BvA Detail'!#REF!,'BvA Detail'!#REF!,'BvA Detail'!#REF!,'BvA Detail'!$J$31,'BvA Detail'!$K$31,'BvA Detail'!$L$31,'BvA Detail'!$M$31,'BvA Detail'!$H$32,'BvA Detail'!#REF!,'BvA Detail'!#REF!,'BvA Detail'!#REF!</definedName>
    <definedName name="QB_FORMULA_8_1" localSheetId="1" hidden="1">'BvA Summary'!$K$24,'BvA Summary'!#REF!,'BvA Summary'!#REF!,'BvA Summary'!#REF!,'BvA Summary'!#REF!,'BvA Summary'!$H$25,'BvA Summary'!$I$25,'BvA Summary'!$J$25,'BvA Summary'!$K$25,'BvA Summary'!$H$26,'BvA Summary'!$F$27,'BvA Summary'!#REF!,'BvA Summary'!#REF!,'BvA Summary'!#REF!,'BvA Summary'!$G$27,'BvA Summary'!#REF!</definedName>
    <definedName name="QB_FORMULA_80" localSheetId="6" hidden="1">'General Ledger'!$L$1476,'General Ledger'!$L$1478,'General Ledger'!$L$1479,'General Ledger'!$L$1480,'General Ledger'!$K$1481,'General Ledger'!$L$1481,'General Ledger'!$L$1483,'General Ledger'!$L$1484,'General Ledger'!$L$1485,'General Ledger'!$L$1486,'General Ledger'!$K$1487,'General Ledger'!$L$1487,'General Ledger'!$L$1489,'General Ledger'!$L$1491,'General Ledger'!$K$1492,'General Ledger'!$L$1492</definedName>
    <definedName name="QB_FORMULA_80" localSheetId="4" hidden="1">'PL by Class'!$AF$132,'PL by Class'!$AG$132,'PL by Class'!$AH$132,'PL by Class'!$AI$132,'PL by Class'!$I$134,'PL by Class'!$L$134,'PL by Class'!$P$134,'PL by Class'!$S$134,'PL by Class'!$T$134,'PL by Class'!$W$134,'PL by Class'!$AH$134,'PL by Class'!$AI$134,'PL by Class'!$I$135,'PL by Class'!$L$135,'PL by Class'!$P$135,'PL by Class'!$S$135</definedName>
    <definedName name="QB_FORMULA_80">#REF!,#REF!,#REF!,#REF!,#REF!,#REF!,#REF!,#REF!,#REF!,#REF!,#REF!,#REF!,#REF!,#REF!,#REF!,#REF!</definedName>
    <definedName name="QB_FORMULA_80_1" localSheetId="2" hidden="1">'BvA Detail'!$J$189,'BvA Detail'!$H$190,'BvA Detail'!$I$190,'BvA Detail'!$J$190,'BvA Detail'!#REF!,'BvA Detail'!#REF!,'BvA Detail'!#REF!,'BvA Detail'!#REF!,'BvA Detail'!$J$192,'BvA Detail'!$K$192,'BvA Detail'!$L$192,'BvA Detail'!$M$192,'BvA Detail'!$H$193,'BvA Detail'!#REF!,'BvA Detail'!#REF!,'BvA Detail'!#REF!</definedName>
    <definedName name="QB_FORMULA_81" localSheetId="6" hidden="1">'General Ledger'!$L$1494,'General Ledger'!$L$1495,'General Ledger'!$L$1496,'General Ledger'!$K$1497,'General Ledger'!$L$1497,'General Ledger'!$L$1500,'General Ledger'!$L$1502,'General Ledger'!$L$1504,'General Ledger'!$L$1506,'General Ledger'!$L$1507,'General Ledger'!$L$1508,'General Ledger'!$K$1509,'General Ledger'!$L$1509,'General Ledger'!$L$1511,'General Ledger'!$K$1512,'General Ledger'!$L$1512</definedName>
    <definedName name="QB_FORMULA_81" localSheetId="4" hidden="1">'PL by Class'!$T$135,'PL by Class'!$W$135,'PL by Class'!$AH$135,'PL by Class'!$AI$135,'PL by Class'!$H$136,'PL by Class'!$I$136,'PL by Class'!$J$136,'PL by Class'!$K$136,'PL by Class'!$L$136,'PL by Class'!$M$136,'PL by Class'!$N$136,'PL by Class'!$O$136,'PL by Class'!$P$136,'PL by Class'!$Q$136,'PL by Class'!$R$136,'PL by Class'!$S$136</definedName>
    <definedName name="QB_FORMULA_81">#REF!,#REF!,#REF!,#REF!,#REF!,#REF!,#REF!,#REF!,#REF!,#REF!,#REF!,#REF!,#REF!,#REF!,#REF!,#REF!</definedName>
    <definedName name="QB_FORMULA_81_1" localSheetId="2" hidden="1">'BvA Detail'!$I$193,'BvA Detail'!#REF!,'BvA Detail'!#REF!,'BvA Detail'!#REF!,'BvA Detail'!$J$193,'BvA Detail'!$K$193,'BvA Detail'!$L$193,'BvA Detail'!$M$193,'BvA Detail'!#REF!,'BvA Detail'!#REF!,'BvA Detail'!#REF!,'BvA Detail'!#REF!,'BvA Detail'!$J$194,'BvA Detail'!$K$194,'BvA Detail'!$L$194,'BvA Detail'!$M$194</definedName>
    <definedName name="QB_FORMULA_82" localSheetId="2" hidden="1">'BvA Detail'!$J$196,'BvA Detail'!$J$197,'BvA Detail'!$J$198,'BvA Detail'!$H$199,'BvA Detail'!$I$199,'BvA Detail'!$J$199,'BvA Detail'!$H$200,'BvA Detail'!#REF!,'BvA Detail'!#REF!,'BvA Detail'!#REF!,'BvA Detail'!$I$200,'BvA Detail'!#REF!,'BvA Detail'!#REF!,'BvA Detail'!#REF!,'BvA Detail'!$J$200,'BvA Detail'!$K$200</definedName>
    <definedName name="QB_FORMULA_82" localSheetId="6" hidden="1">'General Ledger'!$L$1514,'General Ledger'!$K$1515,'General Ledger'!$L$1515,'General Ledger'!$L$1517,'General Ledger'!$K$1518,'General Ledger'!$L$1518,'General Ledger'!$L$1521,'General Ledger'!$L$1522,'General Ledger'!$L$1523,'General Ledger'!$L$1524,'General Ledger'!$L$1525,'General Ledger'!$L$1526,'General Ledger'!$L$1527,'General Ledger'!$L$1528,'General Ledger'!$L$1529,'General Ledger'!$L$1530</definedName>
    <definedName name="QB_FORMULA_82" localSheetId="4" hidden="1">'PL by Class'!$T$136,'PL by Class'!$U$136,'PL by Class'!$V$136,'PL by Class'!$W$136,'PL by Class'!$X$136,'PL by Class'!$Y$136,'PL by Class'!$Z$136,'PL by Class'!$AA$136,'PL by Class'!$AB$136,'PL by Class'!$AC$136,'PL by Class'!$AD$136,'PL by Class'!$AE$136,'PL by Class'!$AF$136,'PL by Class'!$AG$136,'PL by Class'!$AH$136,'PL by Class'!$AI$136</definedName>
    <definedName name="QB_FORMULA_83" localSheetId="6" hidden="1">'General Ledger'!$L$1531,'General Ledger'!$L$1532,'General Ledger'!$L$1533,'General Ledger'!$L$1534,'General Ledger'!$L$1535,'General Ledger'!$L$1536,'General Ledger'!$L$1537,'General Ledger'!$L$1538,'General Ledger'!$L$1539,'General Ledger'!$L$1540,'General Ledger'!$L$1541,'General Ledger'!$L$1542,'General Ledger'!$K$1543,'General Ledger'!$L$1543,'General Ledger'!$L$1545,'General Ledger'!$L$1547</definedName>
    <definedName name="QB_FORMULA_83" localSheetId="4" hidden="1">'PL by Class'!$H$137,'PL by Class'!$I$137,'PL by Class'!$J$137,'PL by Class'!$K$137,'PL by Class'!$L$137,'PL by Class'!$M$137,'PL by Class'!$N$137,'PL by Class'!$O$137,'PL by Class'!$P$137,'PL by Class'!$Q$137,'PL by Class'!$R$137,'PL by Class'!$S$137,'PL by Class'!$T$137,'PL by Class'!$U$137,'PL by Class'!$V$137,'PL by Class'!$W$137</definedName>
    <definedName name="QB_FORMULA_83">#REF!,#REF!,#REF!,#REF!,#REF!,#REF!,#REF!,#REF!,#REF!,#REF!,#REF!,#REF!,#REF!,#REF!,#REF!,#REF!</definedName>
    <definedName name="QB_FORMULA_83_1" localSheetId="2" hidden="1">'BvA Detail'!$L$200,'BvA Detail'!$M$200,'BvA Detail'!$H$201,'BvA Detail'!#REF!,'BvA Detail'!#REF!,'BvA Detail'!#REF!,'BvA Detail'!$I$201,'BvA Detail'!#REF!,'BvA Detail'!#REF!,'BvA Detail'!#REF!,'BvA Detail'!$J$201,'BvA Detail'!$K$201,'BvA Detail'!$L$201,'BvA Detail'!$M$201,'BvA Detail'!$H$202,'BvA Detail'!#REF!</definedName>
    <definedName name="QB_FORMULA_84" localSheetId="2" hidden="1">'BvA Detail'!#REF!,'BvA Detail'!#REF!,'BvA Detail'!$I$202,'BvA Detail'!#REF!,'BvA Detail'!#REF!,'BvA Detail'!#REF!,'BvA Detail'!$J$202,'BvA Detail'!$K$202,'BvA Detail'!$L$202,'BvA Detail'!$M$202</definedName>
    <definedName name="QB_FORMULA_84" localSheetId="6" hidden="1">'General Ledger'!$K$1548,'General Ledger'!$L$1548,'General Ledger'!$L$1551,'General Ledger'!$L$1553,'General Ledger'!$L$1555,'General Ledger'!$L$1557,'General Ledger'!$L$1559,'General Ledger'!$L$1561,'General Ledger'!$L$1562,'General Ledger'!$L$1564,'General Ledger'!$L$1565,'General Ledger'!$L$1566,'General Ledger'!$K$1567,'General Ledger'!$L$1567,'General Ledger'!$L$1569,'General Ledger'!$L$1571</definedName>
    <definedName name="QB_FORMULA_84" localSheetId="4" hidden="1">'PL by Class'!$X$137,'PL by Class'!$Y$137,'PL by Class'!$Z$137,'PL by Class'!$AA$137,'PL by Class'!$AB$137,'PL by Class'!$AC$137,'PL by Class'!$AD$137,'PL by Class'!$AE$137,'PL by Class'!$AF$137,'PL by Class'!$AG$137,'PL by Class'!$AH$137,'PL by Class'!$AI$137,'PL by Class'!$H$138,'PL by Class'!$I$138,'PL by Class'!$J$138,'PL by Class'!$K$138</definedName>
    <definedName name="QB_FORMULA_85" localSheetId="6" hidden="1">'General Ledger'!$L$1574,'General Ledger'!$L$1576,'General Ledger'!$L$1577,'General Ledger'!$K$1578,'General Ledger'!$L$1578,'General Ledger'!$K$1579,'General Ledger'!$L$1579,'General Ledger'!$L$1581,'General Ledger'!$L$1583,'General Ledger'!$L$1584,'General Ledger'!$L$1585,'General Ledger'!$L$1586,'General Ledger'!$L$1587,'General Ledger'!$L$1588,'General Ledger'!$L$1589,'General Ledger'!$L$1590</definedName>
    <definedName name="QB_FORMULA_85" localSheetId="4" hidden="1">'PL by Class'!$L$138,'PL by Class'!$M$138,'PL by Class'!$N$138,'PL by Class'!$O$138,'PL by Class'!$P$138,'PL by Class'!$Q$138,'PL by Class'!$R$138,'PL by Class'!$S$138,'PL by Class'!$T$138,'PL by Class'!$U$138,'PL by Class'!$V$138,'PL by Class'!$W$138,'PL by Class'!$X$138,'PL by Class'!$Y$138,'PL by Class'!$Z$138,'PL by Class'!$AA$138</definedName>
    <definedName name="QB_FORMULA_85">#REF!,#REF!,#REF!,#REF!,#REF!,#REF!,#REF!,#REF!,#REF!,#REF!,#REF!,#REF!,#REF!,#REF!,#REF!,#REF!</definedName>
    <definedName name="QB_FORMULA_86" localSheetId="6" hidden="1">'General Ledger'!$L$1591,'General Ledger'!$L$1592,'General Ledger'!$L$1593,'General Ledger'!$L$1594,'General Ledger'!$L$1595,'General Ledger'!$L$1596,'General Ledger'!$K$1597,'General Ledger'!$L$1597,'General Ledger'!$L$1599,'General Ledger'!$L$1600,'General Ledger'!$L$1601,'General Ledger'!$L$1602,'General Ledger'!$L$1603,'General Ledger'!$K$1604,'General Ledger'!$L$1604,'General Ledger'!$L$1606</definedName>
    <definedName name="QB_FORMULA_86" localSheetId="4" hidden="1">'PL by Class'!$AB$138,'PL by Class'!$AC$138,'PL by Class'!$AD$138,'PL by Class'!$AE$138,'PL by Class'!$AF$138,'PL by Class'!$AG$138,'PL by Class'!$AH$138,'PL by Class'!$AI$138,'PL by Class'!$H$139,'PL by Class'!$I$139,'PL by Class'!$J$139,'PL by Class'!$K$139,'PL by Class'!$L$139,'PL by Class'!$M$139,'PL by Class'!$N$139,'PL by Class'!$O$139</definedName>
    <definedName name="QB_FORMULA_87" localSheetId="6" hidden="1">'General Ledger'!$L$1607,'General Ledger'!$K$1608,'General Ledger'!$L$1608,'General Ledger'!$L$1610,'General Ledger'!$L$1611,'General Ledger'!$K$1612,'General Ledger'!$L$1612,'General Ledger'!$L$1614,'General Ledger'!$L$1616,'General Ledger'!$L$1618,'General Ledger'!$L$1619,'General Ledger'!$L$1620,'General Ledger'!$L$1621,'General Ledger'!$L$1622,'General Ledger'!$L$1623,'General Ledger'!$L$1624</definedName>
    <definedName name="QB_FORMULA_87" localSheetId="4" hidden="1">'PL by Class'!$P$139,'PL by Class'!$Q$139,'PL by Class'!$R$139,'PL by Class'!$S$139,'PL by Class'!$T$139,'PL by Class'!$U$139,'PL by Class'!$V$139,'PL by Class'!$W$139,'PL by Class'!$X$139,'PL by Class'!$Y$139,'PL by Class'!$Z$139,'PL by Class'!$AA$139,'PL by Class'!$AB$139,'PL by Class'!$AC$139,'PL by Class'!$AD$139,'PL by Class'!$AE$139</definedName>
    <definedName name="QB_FORMULA_87">#REF!,#REF!,#REF!,#REF!,#REF!,#REF!,#REF!,#REF!,#REF!,#REF!,#REF!,#REF!,#REF!,#REF!,#REF!,#REF!</definedName>
    <definedName name="QB_FORMULA_88" localSheetId="6" hidden="1">'General Ledger'!$L$1625,'General Ledger'!$L$1626,'General Ledger'!$L$1627,'General Ledger'!$L$1628,'General Ledger'!$L$1629,'General Ledger'!$L$1630,'General Ledger'!$K$1631,'General Ledger'!$L$1631,'General Ledger'!$L$1633,'General Ledger'!$L$1634,'General Ledger'!$K$1635,'General Ledger'!$L$1635,'General Ledger'!$L$1637,'General Ledger'!$K$1638,'General Ledger'!$L$1638,'General Ledger'!$L$1641</definedName>
    <definedName name="QB_FORMULA_88" localSheetId="4" hidden="1">'PL by Class'!$AF$139,'PL by Class'!$AG$139,'PL by Class'!$AH$139,'PL by Class'!$AI$139</definedName>
    <definedName name="QB_FORMULA_89" localSheetId="6" hidden="1">'General Ledger'!$K$1642,'General Ledger'!$L$1642,'General Ledger'!$L$1644,'General Ledger'!$L$1646,'General Ledger'!$L$1647,'General Ledger'!$L$1648,'General Ledger'!$K$1649,'General Ledger'!$L$1649,'General Ledger'!$L$1651,'General Ledger'!$K$1652,'General Ledger'!$L$1652,'General Ledger'!$L$1655,'General Ledger'!$L$1657,'General Ledger'!$L$1659,'General Ledger'!$L$1661,'General Ledger'!$L$1662</definedName>
    <definedName name="QB_FORMULA_89">#REF!,#REF!,#REF!,#REF!,#REF!,#REF!,#REF!,#REF!,#REF!,#REF!,#REF!,#REF!,#REF!,#REF!,#REF!,#REF!</definedName>
    <definedName name="QB_FORMULA_9" localSheetId="7" hidden="1">'Annual Budget'!$L$81,'Annual Budget'!$N$81,'Annual Budget'!$L$82,'Annual Budget'!$N$82,'Annual Budget'!$L$83,'Annual Budget'!$N$83,'Annual Budget'!$L$84,'Annual Budget'!$N$84,'Annual Budget'!$L$85,'Annual Budget'!$N$85,'Annual Budget'!$L$86,'Annual Budget'!$N$86,'Annual Budget'!$L$88,'Annual Budget'!$N$88,'Annual Budget'!$L$89,'Annual Budget'!$N$89</definedName>
    <definedName name="QB_FORMULA_9" localSheetId="6" hidden="1">'General Ledger'!$L$157,'General Ledger'!$L$158,'General Ledger'!$L$159,'General Ledger'!$L$160,'General Ledger'!$L$161,'General Ledger'!$L$162,'General Ledger'!$L$163,'General Ledger'!$L$164,'General Ledger'!$L$165,'General Ledger'!$L$166,'General Ledger'!$L$167,'General Ledger'!$L$168,'General Ledger'!$L$169,'General Ledger'!$L$170,'General Ledger'!$L$171,'General Ledger'!$L$172</definedName>
    <definedName name="QB_FORMULA_9" localSheetId="4" hidden="1">'PL by Class'!$T$22,'PL by Class'!$W$22,'PL by Class'!$AH$22,'PL by Class'!$AI$22,'PL by Class'!$I$23,'PL by Class'!$L$23,'PL by Class'!$P$23,'PL by Class'!$S$23,'PL by Class'!$T$23,'PL by Class'!$W$23,'PL by Class'!$AH$23,'PL by Class'!$AI$23,'PL by Class'!$H$24,'PL by Class'!$I$24,'PL by Class'!$J$24,'PL by Class'!$K$24</definedName>
    <definedName name="QB_FORMULA_9">#REF!,#REF!,#REF!,#REF!,#REF!,#REF!,#REF!,#REF!,#REF!,#REF!,#REF!,#REF!,#REF!,#REF!,#REF!,#REF!</definedName>
    <definedName name="QB_FORMULA_9_1" localSheetId="2" hidden="1">'BvA Detail'!$I$32,'BvA Detail'!#REF!,'BvA Detail'!#REF!,'BvA Detail'!#REF!,'BvA Detail'!$J$32,'BvA Detail'!$K$32,'BvA Detail'!$L$32,'BvA Detail'!$M$32,'BvA Detail'!$H$33,'BvA Detail'!#REF!,'BvA Detail'!#REF!,'BvA Detail'!#REF!,'BvA Detail'!$I$33,'BvA Detail'!#REF!,'BvA Detail'!#REF!,'BvA Detail'!#REF!</definedName>
    <definedName name="QB_FORMULA_9_1" localSheetId="1" hidden="1">'BvA Summary'!#REF!,'BvA Summary'!#REF!,'BvA Summary'!$H$27,'BvA Summary'!$I$27,'BvA Summary'!$J$27,'BvA Summary'!$K$27,'BvA Summary'!$F$28,'BvA Summary'!#REF!,'BvA Summary'!#REF!,'BvA Summary'!#REF!,'BvA Summary'!$G$28,'BvA Summary'!#REF!,'BvA Summary'!#REF!,'BvA Summary'!#REF!,'BvA Summary'!$H$28,'BvA Summary'!$I$28</definedName>
    <definedName name="QB_FORMULA_90" localSheetId="6" hidden="1">'General Ledger'!$L$1663,'General Ledger'!$K$1664,'General Ledger'!$L$1664,'General Ledger'!$L$1666,'General Ledger'!$L$1668,'General Ledger'!$L$1669,'General Ledger'!$L$1670,'General Ledger'!$L$1671,'General Ledger'!$L$1672,'General Ledger'!$L$1673,'General Ledger'!$K$1674,'General Ledger'!$L$1674,'General Ledger'!$L$1677,'General Ledger'!$L$1679,'General Ledger'!$L$1681,'General Ledger'!$L$1683</definedName>
    <definedName name="QB_FORMULA_91" localSheetId="6" hidden="1">'General Ledger'!$L$1684,'General Ledger'!$K$1685,'General Ledger'!$L$1685,'General Ledger'!$K$1686,'General Ledger'!$L$1686,'General Ledger'!$L$1689,'General Ledger'!$L$1691,'General Ledger'!$L$1693,'General Ledger'!$K$1694,'General Ledger'!$L$1694,'General Ledger'!$L$1696,'General Ledger'!$K$1697,'General Ledger'!$L$1697,'General Ledger'!$L$1700,'General Ledger'!$L$1702,'General Ledger'!$L$1704</definedName>
    <definedName name="QB_FORMULA_91">#REF!,#REF!,#REF!,#REF!,#REF!,#REF!,#REF!,#REF!,#REF!,#REF!,#REF!,#REF!,#REF!,#REF!</definedName>
    <definedName name="QB_FORMULA_92" localSheetId="6" hidden="1">'General Ledger'!$L$1705,'General Ledger'!$L$1706,'General Ledger'!$L$1707,'General Ledger'!$L$1708,'General Ledger'!$L$1709,'General Ledger'!$L$1710,'General Ledger'!$L$1711,'General Ledger'!$L$1712,'General Ledger'!$K$1713,'General Ledger'!$L$1713,'General Ledger'!$L$1715,'General Ledger'!$K$1716,'General Ledger'!$L$1716,'General Ledger'!$L$1718,'General Ledger'!$L$1720,'General Ledger'!$L$1722</definedName>
    <definedName name="QB_FORMULA_93" localSheetId="6" hidden="1">'General Ledger'!$L$1723,'General Ledger'!$L$1724,'General Ledger'!$K$1725,'General Ledger'!$L$1725,'General Ledger'!$L$1727,'General Ledger'!$L$1728,'General Ledger'!$L$1729,'General Ledger'!$L$1730,'General Ledger'!$L$1731,'General Ledger'!$L$1732,'General Ledger'!$L$1733,'General Ledger'!$K$1734,'General Ledger'!$L$1734,'General Ledger'!$L$1736,'General Ledger'!$L$1739,'General Ledger'!$L$1741</definedName>
    <definedName name="QB_FORMULA_94" localSheetId="6" hidden="1">'General Ledger'!$K$1742,'General Ledger'!$L$1742,'General Ledger'!$K$1743,'General Ledger'!$L$1743,'General Ledger'!$L$1745,'General Ledger'!$L$1747,'General Ledger'!$L$1749,'General Ledger'!$K$1750,'General Ledger'!$L$1750,'General Ledger'!$L$1753,'General Ledger'!$L$1755,'General Ledger'!$L$1756,'General Ledger'!$L$1760,'General Ledger'!$L$1762,'General Ledger'!$L$1764,'General Ledger'!$L$1766</definedName>
    <definedName name="QB_FORMULA_95" localSheetId="6" hidden="1">'General Ledger'!$L$1767,'General Ledger'!$L$1769,'General Ledger'!$L$1771,'General Ledger'!$L$1773,'General Ledger'!$L$1774,'General Ledger'!$L$1777,'General Ledger'!$L$1779,'General Ledger'!$L$1781,'General Ledger'!$L$1782,'General Ledger'!$L$1785,'General Ledger'!$L$1787,'General Ledger'!$L$1789,'General Ledger'!$L$1791,'General Ledger'!$L$1793,'General Ledger'!$L$1795,'General Ledger'!$L$1797</definedName>
    <definedName name="QB_FORMULA_96" localSheetId="6" hidden="1">'General Ledger'!$L$1800,'General Ledger'!$L$1802,'General Ledger'!$L$1803,'General Ledger'!$L$1804,'General Ledger'!$L$1805,'General Ledger'!$L$1806,'General Ledger'!$L$1807,'General Ledger'!$L$1808,'General Ledger'!$L$1809,'General Ledger'!$L$1810,'General Ledger'!$L$1811,'General Ledger'!$L$1812,'General Ledger'!$L$1813,'General Ledger'!$L$1814,'General Ledger'!$L$1815,'General Ledger'!$L$1816</definedName>
    <definedName name="QB_FORMULA_97" localSheetId="6" hidden="1">'General Ledger'!$L$1817,'General Ledger'!$L$1818,'General Ledger'!$L$1819,'General Ledger'!$L$1820,'General Ledger'!$L$1821,'General Ledger'!$L$1822,'General Ledger'!$L$1823,'General Ledger'!$L$1824,'General Ledger'!$L$1825,'General Ledger'!$L$1826,'General Ledger'!$L$1827,'General Ledger'!$L$1828,'General Ledger'!$L$1829,'General Ledger'!$L$1830,'General Ledger'!$L$1831,'General Ledger'!$L$1832</definedName>
    <definedName name="QB_FORMULA_98" localSheetId="6" hidden="1">'General Ledger'!$L$1833,'General Ledger'!$L$1834,'General Ledger'!$L$1835,'General Ledger'!$L$1836,'General Ledger'!$L$1837,'General Ledger'!$L$1838,'General Ledger'!$L$1839,'General Ledger'!$L$1840,'General Ledger'!$L$1841,'General Ledger'!$L$1842,'General Ledger'!$L$1843,'General Ledger'!$L$1844,'General Ledger'!$L$1845,'General Ledger'!$K$1846,'General Ledger'!$L$1846,'General Ledger'!$L$1848</definedName>
    <definedName name="QB_FORMULA_99" localSheetId="6" hidden="1">'General Ledger'!$K$1849,'General Ledger'!$L$1849,'General Ledger'!$L$1851,'General Ledger'!$L$1853,'General Ledger'!$K$1854,'General Ledger'!$L$1854,'General Ledger'!$L$1857,'General Ledger'!$L$1859,'General Ledger'!$K$1860,'General Ledger'!$L$1860,'General Ledger'!$L$1862,'General Ledger'!$L$1863,'General Ledger'!$L$1864,'General Ledger'!$L$1865,'General Ledger'!$L$1866,'General Ledger'!$L$1867</definedName>
    <definedName name="QB_ROW_1" localSheetId="3" hidden="1">'Balance Sheet'!$A$5</definedName>
    <definedName name="QB_ROW_1">#REF!</definedName>
    <definedName name="QB_ROW_10031" localSheetId="3" hidden="1">'Balance Sheet'!$D$48</definedName>
    <definedName name="QB_ROW_10031">#REF!</definedName>
    <definedName name="QB_ROW_1011" localSheetId="3" hidden="1">'Balance Sheet'!$B$6</definedName>
    <definedName name="QB_ROW_1011">#REF!</definedName>
    <definedName name="QB_ROW_102010" localSheetId="6" hidden="1">'General Ledger'!$B$317</definedName>
    <definedName name="QB_ROW_102010">#REF!</definedName>
    <definedName name="QB_ROW_102020" localSheetId="6" hidden="1">'General Ledger'!$C$328</definedName>
    <definedName name="QB_ROW_102020">#REF!</definedName>
    <definedName name="QB_ROW_102030" localSheetId="3" hidden="1">'Balance Sheet'!$D$17</definedName>
    <definedName name="QB_ROW_102030">#REF!</definedName>
    <definedName name="QB_ROW_102310" localSheetId="6" hidden="1">'General Ledger'!$B$332</definedName>
    <definedName name="QB_ROW_102310">#REF!</definedName>
    <definedName name="QB_ROW_102320" localSheetId="6" hidden="1">'General Ledger'!$C$331</definedName>
    <definedName name="QB_ROW_102320">#REF!</definedName>
    <definedName name="QB_ROW_102330" localSheetId="3" hidden="1">'Balance Sheet'!$D$20</definedName>
    <definedName name="QB_ROW_102330">#REF!</definedName>
    <definedName name="QB_ROW_10331" localSheetId="3" hidden="1">'Balance Sheet'!$D$50</definedName>
    <definedName name="QB_ROW_10331">#REF!</definedName>
    <definedName name="QB_ROW_104020" localSheetId="6" hidden="1">'General Ledger'!$C$407</definedName>
    <definedName name="QB_ROW_104020">#REF!</definedName>
    <definedName name="QB_ROW_104230" localSheetId="3" hidden="1">'Balance Sheet'!$D$40</definedName>
    <definedName name="QB_ROW_104230">#REF!</definedName>
    <definedName name="QB_ROW_104320" localSheetId="6" hidden="1">'General Ledger'!$C$408</definedName>
    <definedName name="QB_ROW_104320">#REF!</definedName>
    <definedName name="QB_ROW_105010" localSheetId="6" hidden="1">'General Ledger'!$B$883</definedName>
    <definedName name="QB_ROW_105010">#REF!</definedName>
    <definedName name="QB_ROW_105310" localSheetId="6" hidden="1">'General Ledger'!$B$884</definedName>
    <definedName name="QB_ROW_105310">#REF!</definedName>
    <definedName name="QB_ROW_110010" localSheetId="6" hidden="1">'General Ledger'!$B$181</definedName>
    <definedName name="QB_ROW_110010">#REF!</definedName>
    <definedName name="QB_ROW_110230" localSheetId="3" hidden="1">'Balance Sheet'!$D$14</definedName>
    <definedName name="QB_ROW_110230">#REF!</definedName>
    <definedName name="QB_ROW_11031" localSheetId="3" hidden="1">'Balance Sheet'!$D$51</definedName>
    <definedName name="QB_ROW_11031">#REF!</definedName>
    <definedName name="QB_ROW_110310" localSheetId="6" hidden="1">'General Ledger'!$B$209</definedName>
    <definedName name="QB_ROW_110310">#REF!</definedName>
    <definedName name="QB_ROW_111010" localSheetId="6" hidden="1">'General Ledger'!$B$143</definedName>
    <definedName name="QB_ROW_111010">#REF!</definedName>
    <definedName name="QB_ROW_111230" localSheetId="3" hidden="1">'Balance Sheet'!$D$13</definedName>
    <definedName name="QB_ROW_111230">#REF!</definedName>
    <definedName name="QB_ROW_111310" localSheetId="6" hidden="1">'General Ledger'!$B$180</definedName>
    <definedName name="QB_ROW_111310">#REF!</definedName>
    <definedName name="QB_ROW_113210">#REF!</definedName>
    <definedName name="QB_ROW_11331" localSheetId="3" hidden="1">'Balance Sheet'!$D$56</definedName>
    <definedName name="QB_ROW_11331">#REF!</definedName>
    <definedName name="QB_ROW_114010" localSheetId="6" hidden="1">'General Ledger'!$B$371</definedName>
    <definedName name="QB_ROW_114010">#REF!</definedName>
    <definedName name="QB_ROW_114230">#REF!</definedName>
    <definedName name="QB_ROW_114310" localSheetId="6" hidden="1">'General Ledger'!$B$372</definedName>
    <definedName name="QB_ROW_114310">#REF!</definedName>
    <definedName name="QB_ROW_120010" localSheetId="6" hidden="1">'General Ledger'!$B$1982</definedName>
    <definedName name="QB_ROW_12031" localSheetId="3" hidden="1">'Balance Sheet'!$D$57</definedName>
    <definedName name="QB_ROW_12031">#REF!</definedName>
    <definedName name="QB_ROW_120310" localSheetId="6" hidden="1">'General Ledger'!$B$1983</definedName>
    <definedName name="QB_ROW_123010" localSheetId="6" hidden="1">'General Ledger'!$B$1976</definedName>
    <definedName name="QB_ROW_12331" localSheetId="3" hidden="1">'Balance Sheet'!$D$65</definedName>
    <definedName name="QB_ROW_12331">#REF!</definedName>
    <definedName name="QB_ROW_123310" localSheetId="6" hidden="1">'General Ledger'!$B$1977</definedName>
    <definedName name="QB_ROW_124020" localSheetId="6" hidden="1">'General Ledger'!$C$709</definedName>
    <definedName name="QB_ROW_124020">#REF!</definedName>
    <definedName name="QB_ROW_124320" localSheetId="6" hidden="1">'General Ledger'!$C$710</definedName>
    <definedName name="QB_ROW_124320">#REF!</definedName>
    <definedName name="QB_ROW_131010" localSheetId="6" hidden="1">'General Ledger'!$B$1757</definedName>
    <definedName name="QB_ROW_131020" localSheetId="6" hidden="1">'General Ledger'!$C$1772</definedName>
    <definedName name="QB_ROW_131040" localSheetId="7" hidden="1">'Annual Budget'!$E$176</definedName>
    <definedName name="QB_ROW_131040">#REF!</definedName>
    <definedName name="QB_ROW_131040_1" localSheetId="2" hidden="1">'BvA Detail'!$E$175</definedName>
    <definedName name="QB_ROW_1310400">#REF!</definedName>
    <definedName name="QB_ROW_1311" localSheetId="3" hidden="1">'Balance Sheet'!$B$29</definedName>
    <definedName name="QB_ROW_1311">#REF!</definedName>
    <definedName name="QB_ROW_131310" localSheetId="6" hidden="1">'General Ledger'!$B$1774</definedName>
    <definedName name="QB_ROW_131320" localSheetId="6" hidden="1">'General Ledger'!$C$1773</definedName>
    <definedName name="QB_ROW_131340" localSheetId="7" hidden="1">'Annual Budget'!$E$180</definedName>
    <definedName name="QB_ROW_131340">#REF!</definedName>
    <definedName name="QB_ROW_131340_1" localSheetId="2" hidden="1">'BvA Detail'!$E$179</definedName>
    <definedName name="QB_ROW_131340_1" localSheetId="1" hidden="1">'BvA Summary'!$E$21</definedName>
    <definedName name="QB_ROW_1313400">#REF!</definedName>
    <definedName name="QB_ROW_137010" localSheetId="6" hidden="1">'General Ledger'!$B$1043</definedName>
    <definedName name="QB_ROW_137010">#REF!</definedName>
    <definedName name="QB_ROW_137310" localSheetId="6" hidden="1">'General Ledger'!$B$1044</definedName>
    <definedName name="QB_ROW_137310">#REF!</definedName>
    <definedName name="QB_ROW_14011" localSheetId="3" hidden="1">'Balance Sheet'!$B$68</definedName>
    <definedName name="QB_ROW_14011">#REF!</definedName>
    <definedName name="QB_ROW_14311" localSheetId="3" hidden="1">'Balance Sheet'!$B$71</definedName>
    <definedName name="QB_ROW_14311">#REF!</definedName>
    <definedName name="QB_ROW_144030" localSheetId="6" hidden="1">'General Ledger'!$D$771</definedName>
    <definedName name="QB_ROW_144030">#REF!</definedName>
    <definedName name="QB_ROW_144330" localSheetId="6" hidden="1">'General Ledger'!$D$772</definedName>
    <definedName name="QB_ROW_144330">#REF!</definedName>
    <definedName name="QB_ROW_145030" localSheetId="6" hidden="1">'General Ledger'!$D$767</definedName>
    <definedName name="QB_ROW_145030">#REF!</definedName>
    <definedName name="QB_ROW_145330" localSheetId="6" hidden="1">'General Ledger'!$D$768</definedName>
    <definedName name="QB_ROW_145330">#REF!</definedName>
    <definedName name="QB_ROW_146030" localSheetId="6" hidden="1">'General Ledger'!$D$765</definedName>
    <definedName name="QB_ROW_146030">#REF!</definedName>
    <definedName name="QB_ROW_146330" localSheetId="6" hidden="1">'General Ledger'!$D$766</definedName>
    <definedName name="QB_ROW_146330">#REF!</definedName>
    <definedName name="QB_ROW_147030" localSheetId="6" hidden="1">'General Ledger'!$D$769</definedName>
    <definedName name="QB_ROW_147030">#REF!</definedName>
    <definedName name="QB_ROW_147330" localSheetId="6" hidden="1">'General Ledger'!$D$770</definedName>
    <definedName name="QB_ROW_147330">#REF!</definedName>
    <definedName name="QB_ROW_150030" localSheetId="6" hidden="1">'General Ledger'!$D$755</definedName>
    <definedName name="QB_ROW_150030">#REF!</definedName>
    <definedName name="QB_ROW_15020" localSheetId="6" hidden="1">'General Ledger'!$C$988</definedName>
    <definedName name="QB_ROW_15020">#REF!</definedName>
    <definedName name="QB_ROW_150330" localSheetId="6" hidden="1">'General Ledger'!$D$756</definedName>
    <definedName name="QB_ROW_150330">#REF!</definedName>
    <definedName name="QB_ROW_151030" localSheetId="6" hidden="1">'General Ledger'!$D$761</definedName>
    <definedName name="QB_ROW_151030">#REF!</definedName>
    <definedName name="QB_ROW_151330" localSheetId="6" hidden="1">'General Ledger'!$D$762</definedName>
    <definedName name="QB_ROW_151330">#REF!</definedName>
    <definedName name="QB_ROW_152030" localSheetId="6" hidden="1">'General Ledger'!$D$763</definedName>
    <definedName name="QB_ROW_152030">#REF!</definedName>
    <definedName name="QB_ROW_152330" localSheetId="6" hidden="1">'General Ledger'!$D$764</definedName>
    <definedName name="QB_ROW_152330">#REF!</definedName>
    <definedName name="QB_ROW_15250" localSheetId="7" hidden="1">'Annual Budget'!$F$21</definedName>
    <definedName name="QB_ROW_15250">#REF!</definedName>
    <definedName name="QB_ROW_15250_1" localSheetId="2" hidden="1">'BvA Detail'!$F$21</definedName>
    <definedName name="QB_ROW_152500" localSheetId="4" hidden="1">'PL by Class'!$F$18</definedName>
    <definedName name="QB_ROW_152500">#REF!</definedName>
    <definedName name="QB_ROW_153030" localSheetId="6" hidden="1">'General Ledger'!$D$759</definedName>
    <definedName name="QB_ROW_153030">#REF!</definedName>
    <definedName name="QB_ROW_15320" localSheetId="6" hidden="1">'General Ledger'!$C$990</definedName>
    <definedName name="QB_ROW_15320">#REF!</definedName>
    <definedName name="QB_ROW_153330" localSheetId="6" hidden="1">'General Ledger'!$D$760</definedName>
    <definedName name="QB_ROW_153330">#REF!</definedName>
    <definedName name="QB_ROW_154020" localSheetId="6" hidden="1">'General Ledger'!$C$851</definedName>
    <definedName name="QB_ROW_154020">#REF!</definedName>
    <definedName name="QB_ROW_154320" localSheetId="6" hidden="1">'General Ledger'!$C$852</definedName>
    <definedName name="QB_ROW_154320">#REF!</definedName>
    <definedName name="QB_ROW_1573210">#REF!</definedName>
    <definedName name="QB_ROW_158030" localSheetId="6" hidden="1">'General Ledger'!$D$757</definedName>
    <definedName name="QB_ROW_158030">#REF!</definedName>
    <definedName name="QB_ROW_158330" localSheetId="6" hidden="1">'General Ledger'!$D$758</definedName>
    <definedName name="QB_ROW_158330">#REF!</definedName>
    <definedName name="QB_ROW_159020" localSheetId="6" hidden="1">'General Ledger'!$C$1967</definedName>
    <definedName name="QB_ROW_159320" localSheetId="6" hidden="1">'General Ledger'!$C$1968</definedName>
    <definedName name="QB_ROW_161020" localSheetId="6" hidden="1">'General Ledger'!$C$1969</definedName>
    <definedName name="QB_ROW_161320" localSheetId="6" hidden="1">'General Ledger'!$C$1970</definedName>
    <definedName name="QB_ROW_163011" localSheetId="6" hidden="1">'General Ledger'!$B$1998</definedName>
    <definedName name="QB_ROW_163311" localSheetId="6" hidden="1">'General Ledger'!$B$1999</definedName>
    <definedName name="QB_ROW_164020" localSheetId="6" hidden="1">'General Ledger'!$C$1971</definedName>
    <definedName name="QB_ROW_164320" localSheetId="6" hidden="1">'General Ledger'!$C$1972</definedName>
    <definedName name="QB_ROW_170010" localSheetId="6" hidden="1">'General Ledger'!$B$1958</definedName>
    <definedName name="QB_ROW_17010" localSheetId="6" hidden="1">'General Ledger'!$B$1018</definedName>
    <definedName name="QB_ROW_17010">#REF!</definedName>
    <definedName name="QB_ROW_170310" localSheetId="6" hidden="1">'General Ledger'!$B$1959</definedName>
    <definedName name="QB_ROW_171010" localSheetId="6" hidden="1">'General Ledger'!$B$1978</definedName>
    <definedName name="QB_ROW_171310" localSheetId="6" hidden="1">'General Ledger'!$B$1979</definedName>
    <definedName name="QB_ROW_1717210">#REF!</definedName>
    <definedName name="QB_ROW_172010" localSheetId="6" hidden="1">'General Ledger'!$B$400</definedName>
    <definedName name="QB_ROW_172010">#REF!</definedName>
    <definedName name="QB_ROW_172020" localSheetId="3" hidden="1">'Balance Sheet'!$C$36</definedName>
    <definedName name="QB_ROW_172020" localSheetId="6" hidden="1">'General Ledger'!$C$409</definedName>
    <definedName name="QB_ROW_172020">#REF!</definedName>
    <definedName name="QB_ROW_17221" localSheetId="3" hidden="1">'Balance Sheet'!$C$70</definedName>
    <definedName name="QB_ROW_17221">#REF!</definedName>
    <definedName name="QB_ROW_172310" localSheetId="6" hidden="1">'General Ledger'!$B$411</definedName>
    <definedName name="QB_ROW_172310">#REF!</definedName>
    <definedName name="QB_ROW_172320" localSheetId="3" hidden="1">'Balance Sheet'!$C$41</definedName>
    <definedName name="QB_ROW_172320" localSheetId="6" hidden="1">'General Ledger'!$C$410</definedName>
    <definedName name="QB_ROW_172320">#REF!</definedName>
    <definedName name="QB_ROW_173010" localSheetId="6" hidden="1">'General Ledger'!$B$893</definedName>
    <definedName name="QB_ROW_173010">#REF!</definedName>
    <definedName name="QB_ROW_173020" localSheetId="6" hidden="1">'General Ledger'!$C$1002</definedName>
    <definedName name="QB_ROW_173020">#REF!</definedName>
    <definedName name="QB_ROW_173040" localSheetId="7" hidden="1">'Annual Budget'!$E$8</definedName>
    <definedName name="QB_ROW_173040">#REF!</definedName>
    <definedName name="QB_ROW_173040_1" localSheetId="2" hidden="1">'BvA Detail'!$E$8</definedName>
    <definedName name="QB_ROW_1730400" localSheetId="4" hidden="1">'PL by Class'!$E$8</definedName>
    <definedName name="QB_ROW_1730400">#REF!</definedName>
    <definedName name="QB_ROW_17310" localSheetId="6" hidden="1">'General Ledger'!$B$1019</definedName>
    <definedName name="QB_ROW_17310">#REF!</definedName>
    <definedName name="QB_ROW_173310" localSheetId="6" hidden="1">'General Ledger'!$B$1004</definedName>
    <definedName name="QB_ROW_173310">#REF!</definedName>
    <definedName name="QB_ROW_173320" localSheetId="6" hidden="1">'General Ledger'!$C$1003</definedName>
    <definedName name="QB_ROW_173320">#REF!</definedName>
    <definedName name="QB_ROW_173340" localSheetId="7" hidden="1">'Annual Budget'!$E$26</definedName>
    <definedName name="QB_ROW_173340">#REF!</definedName>
    <definedName name="QB_ROW_173340_1" localSheetId="2" hidden="1">'BvA Detail'!$E$25</definedName>
    <definedName name="QB_ROW_173340_1" localSheetId="1" hidden="1">'BvA Summary'!$E$8</definedName>
    <definedName name="QB_ROW_1733400" localSheetId="4" hidden="1">'PL by Class'!$E$20</definedName>
    <definedName name="QB_ROW_1733400">#REF!</definedName>
    <definedName name="QB_ROW_174020" localSheetId="6" hidden="1">'General Ledger'!$C$894</definedName>
    <definedName name="QB_ROW_174020">#REF!</definedName>
    <definedName name="QB_ROW_174030" localSheetId="6" hidden="1">'General Ledger'!$D$902</definedName>
    <definedName name="QB_ROW_174030">#REF!</definedName>
    <definedName name="QB_ROW_174050" localSheetId="7" hidden="1">'Annual Budget'!$F$9</definedName>
    <definedName name="QB_ROW_174050">#REF!</definedName>
    <definedName name="QB_ROW_174050_1" localSheetId="2" hidden="1">'BvA Detail'!$F$9</definedName>
    <definedName name="QB_ROW_1740500" localSheetId="4" hidden="1">'PL by Class'!$F$9</definedName>
    <definedName name="QB_ROW_1740500">#REF!</definedName>
    <definedName name="QB_ROW_174260" localSheetId="7" hidden="1">'Annual Budget'!$G$12</definedName>
    <definedName name="QB_ROW_174260">#REF!</definedName>
    <definedName name="QB_ROW_174260_1" localSheetId="2" hidden="1">'BvA Detail'!$G$12</definedName>
    <definedName name="QB_ROW_174320" localSheetId="6" hidden="1">'General Ledger'!$C$904</definedName>
    <definedName name="QB_ROW_174320">#REF!</definedName>
    <definedName name="QB_ROW_174330" localSheetId="6" hidden="1">'General Ledger'!$D$903</definedName>
    <definedName name="QB_ROW_174330">#REF!</definedName>
    <definedName name="QB_ROW_174350" localSheetId="7" hidden="1">'Annual Budget'!$F$13</definedName>
    <definedName name="QB_ROW_174350">#REF!</definedName>
    <definedName name="QB_ROW_174350_1" localSheetId="2" hidden="1">'BvA Detail'!$F$13</definedName>
    <definedName name="QB_ROW_1743500" localSheetId="4" hidden="1">'PL by Class'!$F$11</definedName>
    <definedName name="QB_ROW_1743500">#REF!</definedName>
    <definedName name="QB_ROW_175030" localSheetId="6" hidden="1">'General Ledger'!$D$898</definedName>
    <definedName name="QB_ROW_175030">#REF!</definedName>
    <definedName name="QB_ROW_175260" localSheetId="7" hidden="1">'Annual Budget'!$G$11</definedName>
    <definedName name="QB_ROW_175260">#REF!</definedName>
    <definedName name="QB_ROW_175260_1" localSheetId="2" hidden="1">'BvA Detail'!$G$11</definedName>
    <definedName name="QB_ROW_1752600">#REF!</definedName>
    <definedName name="QB_ROW_175330" localSheetId="6" hidden="1">'General Ledger'!$D$899</definedName>
    <definedName name="QB_ROW_175330">#REF!</definedName>
    <definedName name="QB_ROW_1756210">#REF!</definedName>
    <definedName name="QB_ROW_176030" localSheetId="6" hidden="1">'General Ledger'!$D$900</definedName>
    <definedName name="QB_ROW_176030">#REF!</definedName>
    <definedName name="QB_ROW_176330" localSheetId="6" hidden="1">'General Ledger'!$D$901</definedName>
    <definedName name="QB_ROW_176330">#REF!</definedName>
    <definedName name="QB_ROW_1766210">#REF!</definedName>
    <definedName name="QB_ROW_177020" localSheetId="6" hidden="1">'General Ledger'!$C$905</definedName>
    <definedName name="QB_ROW_177020">#REF!</definedName>
    <definedName name="QB_ROW_177250" localSheetId="7" hidden="1">'Annual Budget'!$F$14</definedName>
    <definedName name="QB_ROW_177250">#REF!</definedName>
    <definedName name="QB_ROW_177250_1" localSheetId="2" hidden="1">'BvA Detail'!$F$14</definedName>
    <definedName name="QB_ROW_1772500" localSheetId="4" hidden="1">'PL by Class'!$F$12</definedName>
    <definedName name="QB_ROW_1772500">#REF!</definedName>
    <definedName name="QB_ROW_177320" localSheetId="6" hidden="1">'General Ledger'!$C$907</definedName>
    <definedName name="QB_ROW_177320">#REF!</definedName>
    <definedName name="QB_ROW_178020" localSheetId="6" hidden="1">'General Ledger'!$C$908</definedName>
    <definedName name="QB_ROW_178020">#REF!</definedName>
    <definedName name="QB_ROW_178030" localSheetId="6" hidden="1">'General Ledger'!$D$965</definedName>
    <definedName name="QB_ROW_178030">#REF!</definedName>
    <definedName name="QB_ROW_178050" localSheetId="7" hidden="1">'Annual Budget'!$F$15</definedName>
    <definedName name="QB_ROW_178050">#REF!</definedName>
    <definedName name="QB_ROW_178050_1" localSheetId="2" hidden="1">'BvA Detail'!$F$15</definedName>
    <definedName name="QB_ROW_1780500" localSheetId="4" hidden="1">'PL by Class'!$F$13</definedName>
    <definedName name="QB_ROW_1780500">#REF!</definedName>
    <definedName name="QB_ROW_178320" localSheetId="6" hidden="1">'General Ledger'!$C$967</definedName>
    <definedName name="QB_ROW_178320">#REF!</definedName>
    <definedName name="QB_ROW_178330" localSheetId="6" hidden="1">'General Ledger'!$D$966</definedName>
    <definedName name="QB_ROW_178330">#REF!</definedName>
    <definedName name="QB_ROW_178350" localSheetId="7" hidden="1">'Annual Budget'!$F$19</definedName>
    <definedName name="QB_ROW_178350">#REF!</definedName>
    <definedName name="QB_ROW_178350_1" localSheetId="2" hidden="1">'BvA Detail'!$F$19</definedName>
    <definedName name="QB_ROW_1783500" localSheetId="4" hidden="1">'PL by Class'!$F$16</definedName>
    <definedName name="QB_ROW_1783500">#REF!</definedName>
    <definedName name="QB_ROW_179020" localSheetId="6" hidden="1">'General Ledger'!$C$968</definedName>
    <definedName name="QB_ROW_179020">#REF!</definedName>
    <definedName name="QB_ROW_179250" localSheetId="7" hidden="1">'Annual Budget'!$F$20</definedName>
    <definedName name="QB_ROW_179250" localSheetId="2" hidden="1">'BvA Detail'!$F$20</definedName>
    <definedName name="QB_ROW_1792500" localSheetId="4" hidden="1">'PL by Class'!$F$17</definedName>
    <definedName name="QB_ROW_179320" localSheetId="6" hidden="1">'General Ledger'!$C$987</definedName>
    <definedName name="QB_ROW_179320">#REF!</definedName>
    <definedName name="QB_ROW_180020" localSheetId="6" hidden="1">'General Ledger'!$C$991</definedName>
    <definedName name="QB_ROW_180020">#REF!</definedName>
    <definedName name="QB_ROW_18030" localSheetId="6" hidden="1">'General Ledger'!$D$961</definedName>
    <definedName name="QB_ROW_18030">#REF!</definedName>
    <definedName name="QB_ROW_180320" localSheetId="6" hidden="1">'General Ledger'!$C$992</definedName>
    <definedName name="QB_ROW_180320">#REF!</definedName>
    <definedName name="QB_ROW_181020" localSheetId="6" hidden="1">'General Ledger'!$C$995</definedName>
    <definedName name="QB_ROW_181020">#REF!</definedName>
    <definedName name="QB_ROW_181250" localSheetId="7" hidden="1">'Annual Budget'!$F$23</definedName>
    <definedName name="QB_ROW_181250">#REF!</definedName>
    <definedName name="QB_ROW_181250_1" localSheetId="2" hidden="1">'BvA Detail'!$F$23</definedName>
    <definedName name="QB_ROW_1812500" localSheetId="4" hidden="1">'PL by Class'!$F$19</definedName>
    <definedName name="QB_ROW_1812500">#REF!</definedName>
    <definedName name="QB_ROW_181320" localSheetId="6" hidden="1">'General Ledger'!$C$997</definedName>
    <definedName name="QB_ROW_181320">#REF!</definedName>
    <definedName name="QB_ROW_182020" localSheetId="6" hidden="1">'General Ledger'!$C$998</definedName>
    <definedName name="QB_ROW_182020">#REF!</definedName>
    <definedName name="QB_ROW_182250" localSheetId="7" hidden="1">'Annual Budget'!$F$24</definedName>
    <definedName name="QB_ROW_182250">#REF!</definedName>
    <definedName name="QB_ROW_182250_1" localSheetId="2" hidden="1">'BvA Detail'!$F$24</definedName>
    <definedName name="QB_ROW_1822500">#REF!</definedName>
    <definedName name="QB_ROW_182320" localSheetId="6" hidden="1">'General Ledger'!$C$999</definedName>
    <definedName name="QB_ROW_182320">#REF!</definedName>
    <definedName name="QB_ROW_18260" localSheetId="7" hidden="1">'Annual Budget'!$G$18</definedName>
    <definedName name="QB_ROW_18260">#REF!</definedName>
    <definedName name="QB_ROW_18260_1" localSheetId="2" hidden="1">'BvA Detail'!$G$18</definedName>
    <definedName name="QB_ROW_182600">#REF!</definedName>
    <definedName name="QB_ROW_18301" localSheetId="7" hidden="1">'Annual Budget'!$A$204</definedName>
    <definedName name="QB_ROW_18301">#REF!</definedName>
    <definedName name="QB_ROW_18301_1" localSheetId="2" hidden="1">'BvA Detail'!$A$202</definedName>
    <definedName name="QB_ROW_18301_1" localSheetId="1" hidden="1">'BvA Summary'!$A$29</definedName>
    <definedName name="QB_ROW_183010" localSheetId="4" hidden="1">'PL by Class'!$A$139</definedName>
    <definedName name="QB_ROW_183010">#REF!</definedName>
    <definedName name="QB_ROW_183020" localSheetId="6" hidden="1">'General Ledger'!$C$1000</definedName>
    <definedName name="QB_ROW_183020">#REF!</definedName>
    <definedName name="QB_ROW_183250" localSheetId="7" hidden="1">'Annual Budget'!$F$25</definedName>
    <definedName name="QB_ROW_18330" localSheetId="6" hidden="1">'General Ledger'!$D$962</definedName>
    <definedName name="QB_ROW_18330">#REF!</definedName>
    <definedName name="QB_ROW_183320" localSheetId="6" hidden="1">'General Ledger'!$C$1001</definedName>
    <definedName name="QB_ROW_183320">#REF!</definedName>
    <definedName name="QB_ROW_1836210">#REF!</definedName>
    <definedName name="QB_ROW_184010" localSheetId="6" hidden="1">'General Ledger'!$B$1926</definedName>
    <definedName name="QB_ROW_184310" localSheetId="6" hidden="1">'General Ledger'!$B$1927</definedName>
    <definedName name="QB_ROW_1847210">#REF!</definedName>
    <definedName name="QB_ROW_185010" localSheetId="6" hidden="1">'General Ledger'!$B$1045</definedName>
    <definedName name="QB_ROW_185010">#REF!</definedName>
    <definedName name="QB_ROW_185020" localSheetId="6" hidden="1">'General Ledger'!$C$1195</definedName>
    <definedName name="QB_ROW_185020">#REF!</definedName>
    <definedName name="QB_ROW_185040" localSheetId="7" hidden="1">'Annual Budget'!$E$37</definedName>
    <definedName name="QB_ROW_185040">#REF!</definedName>
    <definedName name="QB_ROW_185040_1" localSheetId="2" hidden="1">'BvA Detail'!$E$36</definedName>
    <definedName name="QB_ROW_1850400" localSheetId="4" hidden="1">'PL by Class'!$E$31</definedName>
    <definedName name="QB_ROW_1850400">#REF!</definedName>
    <definedName name="QB_ROW_185310" localSheetId="6" hidden="1">'General Ledger'!$B$1197</definedName>
    <definedName name="QB_ROW_185310">#REF!</definedName>
    <definedName name="QB_ROW_185320" localSheetId="6" hidden="1">'General Ledger'!$C$1196</definedName>
    <definedName name="QB_ROW_185320">#REF!</definedName>
    <definedName name="QB_ROW_185340" localSheetId="7" hidden="1">'Annual Budget'!$E$57</definedName>
    <definedName name="QB_ROW_185340">#REF!</definedName>
    <definedName name="QB_ROW_185340_1" localSheetId="2" hidden="1">'BvA Detail'!$E$56</definedName>
    <definedName name="QB_ROW_185340_1" localSheetId="1" hidden="1">'BvA Summary'!$E$14</definedName>
    <definedName name="QB_ROW_1853400" localSheetId="4" hidden="1">'PL by Class'!$E$48</definedName>
    <definedName name="QB_ROW_1853400">#REF!</definedName>
    <definedName name="QB_ROW_186020" localSheetId="6" hidden="1">'General Ledger'!$C$1046</definedName>
    <definedName name="QB_ROW_186020">#REF!</definedName>
    <definedName name="QB_ROW_186250" localSheetId="7" hidden="1">'Annual Budget'!$F$38</definedName>
    <definedName name="QB_ROW_186250">#REF!</definedName>
    <definedName name="QB_ROW_186250_1" localSheetId="2" hidden="1">'BvA Detail'!$F$37</definedName>
    <definedName name="QB_ROW_1862500" localSheetId="4" hidden="1">'PL by Class'!$F$32</definedName>
    <definedName name="QB_ROW_1862500">#REF!</definedName>
    <definedName name="QB_ROW_186320" localSheetId="6" hidden="1">'General Ledger'!$C$1048</definedName>
    <definedName name="QB_ROW_186320">#REF!</definedName>
    <definedName name="QB_ROW_187020" localSheetId="6" hidden="1">'General Ledger'!$C$1049</definedName>
    <definedName name="QB_ROW_187020">#REF!</definedName>
    <definedName name="QB_ROW_187250" localSheetId="7" hidden="1">'Annual Budget'!$F$39</definedName>
    <definedName name="QB_ROW_187250">#REF!</definedName>
    <definedName name="QB_ROW_187250_1" localSheetId="2" hidden="1">'BvA Detail'!$F$38</definedName>
    <definedName name="QB_ROW_1872500" localSheetId="4" hidden="1">'PL by Class'!$F$33</definedName>
    <definedName name="QB_ROW_1872500">#REF!</definedName>
    <definedName name="QB_ROW_187320" localSheetId="6" hidden="1">'General Ledger'!$C$1051</definedName>
    <definedName name="QB_ROW_187320">#REF!</definedName>
    <definedName name="QB_ROW_188020" localSheetId="6" hidden="1">'General Ledger'!$C$1052</definedName>
    <definedName name="QB_ROW_188020">#REF!</definedName>
    <definedName name="QB_ROW_188250" localSheetId="7" hidden="1">'Annual Budget'!$F$40</definedName>
    <definedName name="QB_ROW_188250" localSheetId="2" hidden="1">'BvA Detail'!$F$39</definedName>
    <definedName name="QB_ROW_1882500" localSheetId="4" hidden="1">'PL by Class'!$F$34</definedName>
    <definedName name="QB_ROW_188320" localSheetId="6" hidden="1">'General Ledger'!$C$1058</definedName>
    <definedName name="QB_ROW_188320">#REF!</definedName>
    <definedName name="QB_ROW_189020" localSheetId="6" hidden="1">'General Ledger'!$C$1059</definedName>
    <definedName name="QB_ROW_189020">#REF!</definedName>
    <definedName name="QB_ROW_189250" localSheetId="7" hidden="1">'Annual Budget'!$F$41</definedName>
    <definedName name="QB_ROW_189250">#REF!</definedName>
    <definedName name="QB_ROW_189250_1" localSheetId="2" hidden="1">'BvA Detail'!$F$40</definedName>
    <definedName name="QB_ROW_1892500" localSheetId="4" hidden="1">'PL by Class'!$F$35</definedName>
    <definedName name="QB_ROW_1892500">#REF!</definedName>
    <definedName name="QB_ROW_189320" localSheetId="6" hidden="1">'General Ledger'!$C$1062</definedName>
    <definedName name="QB_ROW_189320">#REF!</definedName>
    <definedName name="QB_ROW_190020" localSheetId="6" hidden="1">'General Ledger'!$C$1063</definedName>
    <definedName name="QB_ROW_190020">#REF!</definedName>
    <definedName name="QB_ROW_19011" localSheetId="7" hidden="1">'Annual Budget'!$B$6</definedName>
    <definedName name="QB_ROW_19011">#REF!</definedName>
    <definedName name="QB_ROW_19011_1" localSheetId="2" hidden="1">'BvA Detail'!$B$6</definedName>
    <definedName name="QB_ROW_19011_1" localSheetId="1" hidden="1">'BvA Summary'!$B$6</definedName>
    <definedName name="QB_ROW_190110" localSheetId="4" hidden="1">'PL by Class'!$B$6</definedName>
    <definedName name="QB_ROW_190110">#REF!</definedName>
    <definedName name="QB_ROW_190250" localSheetId="7" hidden="1">'Annual Budget'!$F$42</definedName>
    <definedName name="QB_ROW_190250">#REF!</definedName>
    <definedName name="QB_ROW_190250_1" localSheetId="2" hidden="1">'BvA Detail'!$F$41</definedName>
    <definedName name="QB_ROW_1902500" localSheetId="4" hidden="1">'PL by Class'!$F$36</definedName>
    <definedName name="QB_ROW_1902500">#REF!</definedName>
    <definedName name="QB_ROW_19030" localSheetId="6" hidden="1">'General Ledger'!$D$938</definedName>
    <definedName name="QB_ROW_19030">#REF!</definedName>
    <definedName name="QB_ROW_190320" localSheetId="6" hidden="1">'General Ledger'!$C$1067</definedName>
    <definedName name="QB_ROW_190320">#REF!</definedName>
    <definedName name="QB_ROW_191020" localSheetId="6" hidden="1">'General Ledger'!$C$1068</definedName>
    <definedName name="QB_ROW_191020">#REF!</definedName>
    <definedName name="QB_ROW_191250" localSheetId="7" hidden="1">'Annual Budget'!$F$43</definedName>
    <definedName name="QB_ROW_191250" localSheetId="2" hidden="1">'BvA Detail'!$F$42</definedName>
    <definedName name="QB_ROW_1912500" localSheetId="4" hidden="1">'PL by Class'!$F$37</definedName>
    <definedName name="QB_ROW_191320" localSheetId="6" hidden="1">'General Ledger'!$C$1076</definedName>
    <definedName name="QB_ROW_191320">#REF!</definedName>
    <definedName name="QB_ROW_192020" localSheetId="6" hidden="1">'General Ledger'!$C$1077</definedName>
    <definedName name="QB_ROW_192020">#REF!</definedName>
    <definedName name="QB_ROW_192320" localSheetId="6" hidden="1">'General Ledger'!$C$1078</definedName>
    <definedName name="QB_ROW_192320">#REF!</definedName>
    <definedName name="QB_ROW_1924210">#REF!</definedName>
    <definedName name="QB_ROW_19260" localSheetId="7" hidden="1">'Annual Budget'!$G$17</definedName>
    <definedName name="QB_ROW_19260">#REF!</definedName>
    <definedName name="QB_ROW_19260_1" localSheetId="2" hidden="1">'BvA Detail'!$G$17</definedName>
    <definedName name="QB_ROW_192600" localSheetId="4" hidden="1">'PL by Class'!$G$15</definedName>
    <definedName name="QB_ROW_192600">#REF!</definedName>
    <definedName name="QB_ROW_193020" localSheetId="6" hidden="1">'General Ledger'!$C$1079</definedName>
    <definedName name="QB_ROW_193020">#REF!</definedName>
    <definedName name="QB_ROW_19311" localSheetId="7" hidden="1">'Annual Budget'!$B$203</definedName>
    <definedName name="QB_ROW_19311">#REF!</definedName>
    <definedName name="QB_ROW_19311_1" localSheetId="2" hidden="1">'BvA Detail'!$B$201</definedName>
    <definedName name="QB_ROW_19311_1" localSheetId="1" hidden="1">'BvA Summary'!$B$28</definedName>
    <definedName name="QB_ROW_193110" localSheetId="4" hidden="1">'PL by Class'!$B$138</definedName>
    <definedName name="QB_ROW_193110">#REF!</definedName>
    <definedName name="QB_ROW_193250" localSheetId="7" hidden="1">'Annual Budget'!$F$44</definedName>
    <definedName name="QB_ROW_193250">#REF!</definedName>
    <definedName name="QB_ROW_193250_1" localSheetId="2" hidden="1">'BvA Detail'!$F$43</definedName>
    <definedName name="QB_ROW_1932500" localSheetId="4" hidden="1">'PL by Class'!$F$38</definedName>
    <definedName name="QB_ROW_1932500">#REF!</definedName>
    <definedName name="QB_ROW_19330" localSheetId="6" hidden="1">'General Ledger'!$D$960</definedName>
    <definedName name="QB_ROW_19330">#REF!</definedName>
    <definedName name="QB_ROW_193320" localSheetId="6" hidden="1">'General Ledger'!$C$1086</definedName>
    <definedName name="QB_ROW_193320">#REF!</definedName>
    <definedName name="QB_ROW_194020" localSheetId="6" hidden="1">'General Ledger'!$C$1087</definedName>
    <definedName name="QB_ROW_194020">#REF!</definedName>
    <definedName name="QB_ROW_194250" localSheetId="7" hidden="1">'Annual Budget'!$F$45</definedName>
    <definedName name="QB_ROW_194250">#REF!</definedName>
    <definedName name="QB_ROW_194250_1" localSheetId="2" hidden="1">'BvA Detail'!$F$44</definedName>
    <definedName name="QB_ROW_1942500" localSheetId="4" hidden="1">'PL by Class'!$F$39</definedName>
    <definedName name="QB_ROW_1942500">#REF!</definedName>
    <definedName name="QB_ROW_194320" localSheetId="6" hidden="1">'General Ledger'!$C$1101</definedName>
    <definedName name="QB_ROW_194320">#REF!</definedName>
    <definedName name="QB_ROW_195020" localSheetId="6" hidden="1">'General Ledger'!$C$1102</definedName>
    <definedName name="QB_ROW_195020">#REF!</definedName>
    <definedName name="QB_ROW_195250" localSheetId="7" hidden="1">'Annual Budget'!$F$46</definedName>
    <definedName name="QB_ROW_195250">#REF!</definedName>
    <definedName name="QB_ROW_195250_1" localSheetId="2" hidden="1">'BvA Detail'!$F$45</definedName>
    <definedName name="QB_ROW_1952500" localSheetId="4" hidden="1">'PL by Class'!$F$40</definedName>
    <definedName name="QB_ROW_1952500">#REF!</definedName>
    <definedName name="QB_ROW_195320" localSheetId="6" hidden="1">'General Ledger'!$C$1107</definedName>
    <definedName name="QB_ROW_195320">#REF!</definedName>
    <definedName name="QB_ROW_196020" localSheetId="6" hidden="1">'General Ledger'!$C$1108</definedName>
    <definedName name="QB_ROW_196020">#REF!</definedName>
    <definedName name="QB_ROW_196250" localSheetId="7" hidden="1">'Annual Budget'!$F$47</definedName>
    <definedName name="QB_ROW_196250">#REF!</definedName>
    <definedName name="QB_ROW_196250_1" localSheetId="2" hidden="1">'BvA Detail'!$F$46</definedName>
    <definedName name="QB_ROW_1962500" localSheetId="4" hidden="1">'PL by Class'!$F$41</definedName>
    <definedName name="QB_ROW_1962500">#REF!</definedName>
    <definedName name="QB_ROW_196320" localSheetId="6" hidden="1">'General Ledger'!$C$1127</definedName>
    <definedName name="QB_ROW_196320">#REF!</definedName>
    <definedName name="QB_ROW_1964210">#REF!</definedName>
    <definedName name="QB_ROW_197020" localSheetId="6" hidden="1">'General Ledger'!$C$1128</definedName>
    <definedName name="QB_ROW_197020">#REF!</definedName>
    <definedName name="QB_ROW_197250" localSheetId="7" hidden="1">'Annual Budget'!$F$48</definedName>
    <definedName name="QB_ROW_197250">#REF!</definedName>
    <definedName name="QB_ROW_197250_1" localSheetId="2" hidden="1">'BvA Detail'!$F$47</definedName>
    <definedName name="QB_ROW_1972500" localSheetId="4" hidden="1">'PL by Class'!$F$42</definedName>
    <definedName name="QB_ROW_1972500">#REF!</definedName>
    <definedName name="QB_ROW_197320" localSheetId="6" hidden="1">'General Ledger'!$C$1130</definedName>
    <definedName name="QB_ROW_197320">#REF!</definedName>
    <definedName name="QB_ROW_198020" localSheetId="6" hidden="1">'General Ledger'!$C$1136</definedName>
    <definedName name="QB_ROW_198020">#REF!</definedName>
    <definedName name="QB_ROW_198250" localSheetId="7" hidden="1">'Annual Budget'!$F$50</definedName>
    <definedName name="QB_ROW_198250">#REF!</definedName>
    <definedName name="QB_ROW_198250_1" localSheetId="2" hidden="1">'BvA Detail'!$F$49</definedName>
    <definedName name="QB_ROW_1982500" localSheetId="4" hidden="1">'PL by Class'!$F$44</definedName>
    <definedName name="QB_ROW_1982500">#REF!</definedName>
    <definedName name="QB_ROW_198320" localSheetId="6" hidden="1">'General Ledger'!$C$1138</definedName>
    <definedName name="QB_ROW_198320">#REF!</definedName>
    <definedName name="QB_ROW_199020" localSheetId="6" hidden="1">'General Ledger'!$C$1139</definedName>
    <definedName name="QB_ROW_199020">#REF!</definedName>
    <definedName name="QB_ROW_199320" localSheetId="6" hidden="1">'General Ledger'!$C$1140</definedName>
    <definedName name="QB_ROW_199320">#REF!</definedName>
    <definedName name="QB_ROW_200020" localSheetId="6" hidden="1">'General Ledger'!$C$1141</definedName>
    <definedName name="QB_ROW_200020">#REF!</definedName>
    <definedName name="QB_ROW_20010" localSheetId="6" hidden="1">'General Ledger'!$B$1022</definedName>
    <definedName name="QB_ROW_20010">#REF!</definedName>
    <definedName name="QB_ROW_20031" localSheetId="7" hidden="1">'Annual Budget'!$D$7</definedName>
    <definedName name="QB_ROW_20031">#REF!</definedName>
    <definedName name="QB_ROW_20031_1" localSheetId="2" hidden="1">'BvA Detail'!$D$7</definedName>
    <definedName name="QB_ROW_20031_1" localSheetId="1" hidden="1">'BvA Summary'!$D$7</definedName>
    <definedName name="QB_ROW_200310" localSheetId="4" hidden="1">'PL by Class'!$D$7</definedName>
    <definedName name="QB_ROW_200310">#REF!</definedName>
    <definedName name="QB_ROW_200320" localSheetId="6" hidden="1">'General Ledger'!$C$1142</definedName>
    <definedName name="QB_ROW_200320">#REF!</definedName>
    <definedName name="QB_ROW_201020" localSheetId="6" hidden="1">'General Ledger'!$C$1143</definedName>
    <definedName name="QB_ROW_201020">#REF!</definedName>
    <definedName name="QB_ROW_201250" localSheetId="7" hidden="1">'Annual Budget'!$F$51</definedName>
    <definedName name="QB_ROW_201250">#REF!</definedName>
    <definedName name="QB_ROW_201250_1" localSheetId="2" hidden="1">'BvA Detail'!$F$50</definedName>
    <definedName name="QB_ROW_2012500">#REF!</definedName>
    <definedName name="QB_ROW_201320" localSheetId="6" hidden="1">'General Ledger'!$C$1144</definedName>
    <definedName name="QB_ROW_201320">#REF!</definedName>
    <definedName name="QB_ROW_202020" localSheetId="6" hidden="1">'General Ledger'!$C$1145</definedName>
    <definedName name="QB_ROW_202020">#REF!</definedName>
    <definedName name="QB_ROW_2021" localSheetId="3" hidden="1">'Balance Sheet'!$C$7</definedName>
    <definedName name="QB_ROW_2021">#REF!</definedName>
    <definedName name="QB_ROW_202250" localSheetId="7" hidden="1">'Annual Budget'!$F$52</definedName>
    <definedName name="QB_ROW_202250">#REF!</definedName>
    <definedName name="QB_ROW_202250_1" localSheetId="2" hidden="1">'BvA Detail'!$F$51</definedName>
    <definedName name="QB_ROW_2022500" localSheetId="4" hidden="1">'PL by Class'!$F$45</definedName>
    <definedName name="QB_ROW_2022500">#REF!</definedName>
    <definedName name="QB_ROW_202320" localSheetId="6" hidden="1">'General Ledger'!$C$1169</definedName>
    <definedName name="QB_ROW_202320">#REF!</definedName>
    <definedName name="QB_ROW_203020" localSheetId="6" hidden="1">'General Ledger'!$C$1170</definedName>
    <definedName name="QB_ROW_203020">#REF!</definedName>
    <definedName name="QB_ROW_20310" localSheetId="6" hidden="1">'General Ledger'!$B$1023</definedName>
    <definedName name="QB_ROW_20310">#REF!</definedName>
    <definedName name="QB_ROW_203250" localSheetId="7" hidden="1">'Annual Budget'!$F$53</definedName>
    <definedName name="QB_ROW_203250">#REF!</definedName>
    <definedName name="QB_ROW_203250_1" localSheetId="2" hidden="1">'BvA Detail'!$F$52</definedName>
    <definedName name="QB_ROW_20331" localSheetId="7" hidden="1">'Annual Budget'!$D$34</definedName>
    <definedName name="QB_ROW_20331">#REF!</definedName>
    <definedName name="QB_ROW_20331_1" localSheetId="2" hidden="1">'BvA Detail'!$D$33</definedName>
    <definedName name="QB_ROW_20331_1" localSheetId="1" hidden="1">'BvA Summary'!$D$11</definedName>
    <definedName name="QB_ROW_203310" localSheetId="4" hidden="1">'PL by Class'!$D$28</definedName>
    <definedName name="QB_ROW_203310">#REF!</definedName>
    <definedName name="QB_ROW_203320" localSheetId="6" hidden="1">'General Ledger'!$C$1171</definedName>
    <definedName name="QB_ROW_203320">#REF!</definedName>
    <definedName name="QB_ROW_204020" localSheetId="6" hidden="1">'General Ledger'!$C$1172</definedName>
    <definedName name="QB_ROW_204020">#REF!</definedName>
    <definedName name="QB_ROW_204250" localSheetId="7" hidden="1">'Annual Budget'!$F$54</definedName>
    <definedName name="QB_ROW_204250">#REF!</definedName>
    <definedName name="QB_ROW_204250_1" localSheetId="2" hidden="1">'BvA Detail'!$F$53</definedName>
    <definedName name="QB_ROW_2042500" localSheetId="4" hidden="1">'PL by Class'!$F$46</definedName>
    <definedName name="QB_ROW_2042500">#REF!</definedName>
    <definedName name="QB_ROW_204320" localSheetId="6" hidden="1">'General Ledger'!$C$1176</definedName>
    <definedName name="QB_ROW_204320">#REF!</definedName>
    <definedName name="QB_ROW_205020" localSheetId="6" hidden="1">'General Ledger'!$C$1177</definedName>
    <definedName name="QB_ROW_205020">#REF!</definedName>
    <definedName name="QB_ROW_205250">#REF!</definedName>
    <definedName name="QB_ROW_205320" localSheetId="6" hidden="1">'General Ledger'!$C$1178</definedName>
    <definedName name="QB_ROW_205320">#REF!</definedName>
    <definedName name="QB_ROW_206020" localSheetId="6" hidden="1">'General Ledger'!$C$1179</definedName>
    <definedName name="QB_ROW_206020">#REF!</definedName>
    <definedName name="QB_ROW_206250" localSheetId="7" hidden="1">'Annual Budget'!$F$55</definedName>
    <definedName name="QB_ROW_206250">#REF!</definedName>
    <definedName name="QB_ROW_206250_1" localSheetId="2" hidden="1">'BvA Detail'!$F$54</definedName>
    <definedName name="QB_ROW_2062500" localSheetId="4" hidden="1">'PL by Class'!$F$47</definedName>
    <definedName name="QB_ROW_2062500">#REF!</definedName>
    <definedName name="QB_ROW_206320" localSheetId="6" hidden="1">'General Ledger'!$C$1190</definedName>
    <definedName name="QB_ROW_206320">#REF!</definedName>
    <definedName name="QB_ROW_207020" localSheetId="6" hidden="1">'General Ledger'!$C$1191</definedName>
    <definedName name="QB_ROW_207020">#REF!</definedName>
    <definedName name="QB_ROW_207250" localSheetId="7" hidden="1">'Annual Budget'!$F$56</definedName>
    <definedName name="QB_ROW_207250">#REF!</definedName>
    <definedName name="QB_ROW_207250_1" localSheetId="2" hidden="1">'BvA Detail'!$F$55</definedName>
    <definedName name="QB_ROW_2072500">#REF!</definedName>
    <definedName name="QB_ROW_207320" localSheetId="6" hidden="1">'General Ledger'!$C$1192</definedName>
    <definedName name="QB_ROW_207320">#REF!</definedName>
    <definedName name="QB_ROW_208010" localSheetId="6" hidden="1">'General Ledger'!$B$1198</definedName>
    <definedName name="QB_ROW_208010">#REF!</definedName>
    <definedName name="QB_ROW_208020" localSheetId="6" hidden="1">'General Ledger'!$C$1277</definedName>
    <definedName name="QB_ROW_208020">#REF!</definedName>
    <definedName name="QB_ROW_208040" localSheetId="7" hidden="1">'Annual Budget'!$E$58</definedName>
    <definedName name="QB_ROW_208040">#REF!</definedName>
    <definedName name="QB_ROW_208040_1" localSheetId="2" hidden="1">'BvA Detail'!$E$57</definedName>
    <definedName name="QB_ROW_2080400" localSheetId="4" hidden="1">'PL by Class'!$E$49</definedName>
    <definedName name="QB_ROW_2080400">#REF!</definedName>
    <definedName name="QB_ROW_208310" localSheetId="6" hidden="1">'General Ledger'!$B$1279</definedName>
    <definedName name="QB_ROW_208310">#REF!</definedName>
    <definedName name="QB_ROW_208320" localSheetId="6" hidden="1">'General Ledger'!$C$1278</definedName>
    <definedName name="QB_ROW_208320">#REF!</definedName>
    <definedName name="QB_ROW_208340" localSheetId="7" hidden="1">'Annual Budget'!$E$77</definedName>
    <definedName name="QB_ROW_208340">#REF!</definedName>
    <definedName name="QB_ROW_208340_1" localSheetId="2" hidden="1">'BvA Detail'!$E$76</definedName>
    <definedName name="QB_ROW_208340_1" localSheetId="1" hidden="1">'BvA Summary'!$E$15</definedName>
    <definedName name="QB_ROW_2083400" localSheetId="4" hidden="1">'PL by Class'!$E$61</definedName>
    <definedName name="QB_ROW_2083400">#REF!</definedName>
    <definedName name="QB_ROW_209020" localSheetId="6" hidden="1">'General Ledger'!$C$1199</definedName>
    <definedName name="QB_ROW_209020">#REF!</definedName>
    <definedName name="QB_ROW_209320" localSheetId="6" hidden="1">'General Ledger'!$C$1200</definedName>
    <definedName name="QB_ROW_209320">#REF!</definedName>
    <definedName name="QB_ROW_210020" localSheetId="6" hidden="1">'General Ledger'!$C$1204</definedName>
    <definedName name="QB_ROW_210020">#REF!</definedName>
    <definedName name="QB_ROW_21010" localSheetId="6" hidden="1">'General Ledger'!$B$1024</definedName>
    <definedName name="QB_ROW_21010">#REF!</definedName>
    <definedName name="QB_ROW_21020" localSheetId="6" hidden="1">'General Ledger'!$C$1028</definedName>
    <definedName name="QB_ROW_21020">#REF!</definedName>
    <definedName name="QB_ROW_210250" localSheetId="7" hidden="1">'Annual Budget'!$F$60</definedName>
    <definedName name="QB_ROW_210250">#REF!</definedName>
    <definedName name="QB_ROW_210250_1" localSheetId="2" hidden="1">'BvA Detail'!$F$59</definedName>
    <definedName name="QB_ROW_2102500" localSheetId="4" hidden="1">'PL by Class'!$F$51</definedName>
    <definedName name="QB_ROW_2102500">#REF!</definedName>
    <definedName name="QB_ROW_21031" localSheetId="7" hidden="1">'Annual Budget'!$D$36</definedName>
    <definedName name="QB_ROW_21031">#REF!</definedName>
    <definedName name="QB_ROW_21031_1" localSheetId="2" hidden="1">'BvA Detail'!$D$35</definedName>
    <definedName name="QB_ROW_21031_1" localSheetId="1" hidden="1">'BvA Summary'!$D$13</definedName>
    <definedName name="QB_ROW_210310" localSheetId="4" hidden="1">'PL by Class'!$D$30</definedName>
    <definedName name="QB_ROW_210310">#REF!</definedName>
    <definedName name="QB_ROW_210320" localSheetId="6" hidden="1">'General Ledger'!$C$1206</definedName>
    <definedName name="QB_ROW_210320">#REF!</definedName>
    <definedName name="QB_ROW_21040" localSheetId="7" hidden="1">'Annual Budget'!$E$31</definedName>
    <definedName name="QB_ROW_21040">#REF!</definedName>
    <definedName name="QB_ROW_21040_1" localSheetId="2" hidden="1">'BvA Detail'!$E$30</definedName>
    <definedName name="QB_ROW_210400" localSheetId="4" hidden="1">'PL by Class'!$E$25</definedName>
    <definedName name="QB_ROW_210400">#REF!</definedName>
    <definedName name="QB_ROW_211020" localSheetId="6" hidden="1">'General Ledger'!$C$1209</definedName>
    <definedName name="QB_ROW_211020">#REF!</definedName>
    <definedName name="QB_ROW_211250" localSheetId="7" hidden="1">'Annual Budget'!$F$61</definedName>
    <definedName name="QB_ROW_211250">#REF!</definedName>
    <definedName name="QB_ROW_211250_1" localSheetId="2" hidden="1">'BvA Detail'!$F$60</definedName>
    <definedName name="QB_ROW_2112500" localSheetId="4" hidden="1">'PL by Class'!$F$52</definedName>
    <definedName name="QB_ROW_2112500">#REF!</definedName>
    <definedName name="QB_ROW_211320" localSheetId="6" hidden="1">'General Ledger'!$C$1211</definedName>
    <definedName name="QB_ROW_211320">#REF!</definedName>
    <definedName name="QB_ROW_212020" localSheetId="6" hidden="1">'General Ledger'!$C$1235</definedName>
    <definedName name="QB_ROW_212020">#REF!</definedName>
    <definedName name="QB_ROW_212030" localSheetId="6" hidden="1">'General Ledger'!$D$1266</definedName>
    <definedName name="QB_ROW_212030">#REF!</definedName>
    <definedName name="QB_ROW_212050" localSheetId="7" hidden="1">'Annual Budget'!$F$68</definedName>
    <definedName name="QB_ROW_212050">#REF!</definedName>
    <definedName name="QB_ROW_212050_1" localSheetId="2" hidden="1">'BvA Detail'!$F$67</definedName>
    <definedName name="QB_ROW_2120500" localSheetId="4" hidden="1">'PL by Class'!$F$57</definedName>
    <definedName name="QB_ROW_2120500">#REF!</definedName>
    <definedName name="QB_ROW_212260">#REF!</definedName>
    <definedName name="QB_ROW_2122600">#REF!</definedName>
    <definedName name="QB_ROW_212320" localSheetId="6" hidden="1">'General Ledger'!$C$1268</definedName>
    <definedName name="QB_ROW_212320">#REF!</definedName>
    <definedName name="QB_ROW_212330" localSheetId="6" hidden="1">'General Ledger'!$D$1267</definedName>
    <definedName name="QB_ROW_212330">#REF!</definedName>
    <definedName name="QB_ROW_212350" localSheetId="7" hidden="1">'Annual Budget'!$F$74</definedName>
    <definedName name="QB_ROW_212350">#REF!</definedName>
    <definedName name="QB_ROW_212350_1" localSheetId="2" hidden="1">'BvA Detail'!$F$73</definedName>
    <definedName name="QB_ROW_2123500" localSheetId="4" hidden="1">'PL by Class'!$F$60</definedName>
    <definedName name="QB_ROW_2123500">#REF!</definedName>
    <definedName name="QB_ROW_213030" localSheetId="6" hidden="1">'General Ledger'!$D$1236</definedName>
    <definedName name="QB_ROW_213030">#REF!</definedName>
    <definedName name="QB_ROW_21310" localSheetId="6" hidden="1">'General Ledger'!$B$1030</definedName>
    <definedName name="QB_ROW_21310">#REF!</definedName>
    <definedName name="QB_ROW_21320" localSheetId="6" hidden="1">'General Ledger'!$C$1029</definedName>
    <definedName name="QB_ROW_21320">#REF!</definedName>
    <definedName name="QB_ROW_213260" localSheetId="7" hidden="1">'Annual Budget'!$G$69</definedName>
    <definedName name="QB_ROW_213260">#REF!</definedName>
    <definedName name="QB_ROW_213260_1" localSheetId="2" hidden="1">'BvA Detail'!$G$68</definedName>
    <definedName name="QB_ROW_2132600" localSheetId="4" hidden="1">'PL by Class'!$G$58</definedName>
    <definedName name="QB_ROW_2132600">#REF!</definedName>
    <definedName name="QB_ROW_21331" localSheetId="7" hidden="1">'Annual Budget'!$D$202</definedName>
    <definedName name="QB_ROW_21331">#REF!</definedName>
    <definedName name="QB_ROW_21331_1" localSheetId="2" hidden="1">'BvA Detail'!$D$200</definedName>
    <definedName name="QB_ROW_21331_1" localSheetId="1" hidden="1">'BvA Summary'!$D$27</definedName>
    <definedName name="QB_ROW_213310" localSheetId="4" hidden="1">'PL by Class'!$D$137</definedName>
    <definedName name="QB_ROW_213310">#REF!</definedName>
    <definedName name="QB_ROW_213330" localSheetId="6" hidden="1">'General Ledger'!$D$1239</definedName>
    <definedName name="QB_ROW_213330">#REF!</definedName>
    <definedName name="QB_ROW_21340" localSheetId="7" hidden="1">'Annual Budget'!$E$33</definedName>
    <definedName name="QB_ROW_21340">#REF!</definedName>
    <definedName name="QB_ROW_21340_1" localSheetId="2" hidden="1">'BvA Detail'!$E$32</definedName>
    <definedName name="QB_ROW_21340_1" localSheetId="1" hidden="1">'BvA Summary'!$E$10</definedName>
    <definedName name="QB_ROW_213400" localSheetId="4" hidden="1">'PL by Class'!$E$27</definedName>
    <definedName name="QB_ROW_213400">#REF!</definedName>
    <definedName name="QB_ROW_214030" localSheetId="6" hidden="1">'General Ledger'!$D$1240</definedName>
    <definedName name="QB_ROW_214030">#REF!</definedName>
    <definedName name="QB_ROW_214260" localSheetId="7" hidden="1">'Annual Budget'!$G$70</definedName>
    <definedName name="QB_ROW_214260">#REF!</definedName>
    <definedName name="QB_ROW_214260_1" localSheetId="2" hidden="1">'BvA Detail'!$G$69</definedName>
    <definedName name="QB_ROW_214330" localSheetId="6" hidden="1">'General Ledger'!$D$1241</definedName>
    <definedName name="QB_ROW_214330">#REF!</definedName>
    <definedName name="QB_ROW_215030" localSheetId="6" hidden="1">'General Ledger'!$D$1242</definedName>
    <definedName name="QB_ROW_215030">#REF!</definedName>
    <definedName name="QB_ROW_215260" localSheetId="7" hidden="1">'Annual Budget'!$G$71</definedName>
    <definedName name="QB_ROW_215260">#REF!</definedName>
    <definedName name="QB_ROW_215260_1" localSheetId="2" hidden="1">'BvA Detail'!$G$70</definedName>
    <definedName name="QB_ROW_2152600" localSheetId="4" hidden="1">'PL by Class'!$G$59</definedName>
    <definedName name="QB_ROW_2152600">#REF!</definedName>
    <definedName name="QB_ROW_215330" localSheetId="6" hidden="1">'General Ledger'!$D$1257</definedName>
    <definedName name="QB_ROW_215330">#REF!</definedName>
    <definedName name="QB_ROW_216020" localSheetId="6" hidden="1">'General Ledger'!$C$1269</definedName>
    <definedName name="QB_ROW_216020">#REF!</definedName>
    <definedName name="QB_ROW_216320" localSheetId="6" hidden="1">'General Ledger'!$C$1270</definedName>
    <definedName name="QB_ROW_216320">#REF!</definedName>
    <definedName name="QB_ROW_217020" localSheetId="6" hidden="1">'General Ledger'!$C$1271</definedName>
    <definedName name="QB_ROW_217020">#REF!</definedName>
    <definedName name="QB_ROW_217250" localSheetId="7" hidden="1">'Annual Budget'!$F$75</definedName>
    <definedName name="QB_ROW_217250">#REF!</definedName>
    <definedName name="QB_ROW_217250_1" localSheetId="2" hidden="1">'BvA Detail'!$F$74</definedName>
    <definedName name="QB_ROW_2172500">#REF!</definedName>
    <definedName name="QB_ROW_217320" localSheetId="6" hidden="1">'General Ledger'!$C$1272</definedName>
    <definedName name="QB_ROW_217320">#REF!</definedName>
    <definedName name="QB_ROW_218020" localSheetId="6" hidden="1">'General Ledger'!$C$1273</definedName>
    <definedName name="QB_ROW_218020">#REF!</definedName>
    <definedName name="QB_ROW_218320" localSheetId="6" hidden="1">'General Ledger'!$C$1274</definedName>
    <definedName name="QB_ROW_218320">#REF!</definedName>
    <definedName name="QB_ROW_219020" localSheetId="6" hidden="1">'General Ledger'!$C$1275</definedName>
    <definedName name="QB_ROW_219020">#REF!</definedName>
    <definedName name="QB_ROW_219250" localSheetId="7" hidden="1">'Annual Budget'!$F$76</definedName>
    <definedName name="QB_ROW_219250">#REF!</definedName>
    <definedName name="QB_ROW_219250_1" localSheetId="2" hidden="1">'BvA Detail'!$F$75</definedName>
    <definedName name="QB_ROW_219320" localSheetId="6" hidden="1">'General Ledger'!$C$1276</definedName>
    <definedName name="QB_ROW_219320">#REF!</definedName>
    <definedName name="QB_ROW_220010" localSheetId="6" hidden="1">'General Ledger'!$B$1280</definedName>
    <definedName name="QB_ROW_220010">#REF!</definedName>
    <definedName name="QB_ROW_220020" localSheetId="6" hidden="1">'General Ledger'!$C$1332</definedName>
    <definedName name="QB_ROW_220020">#REF!</definedName>
    <definedName name="QB_ROW_220040" localSheetId="7" hidden="1">'Annual Budget'!$E$78</definedName>
    <definedName name="QB_ROW_220040">#REF!</definedName>
    <definedName name="QB_ROW_220040_1" localSheetId="2" hidden="1">'BvA Detail'!$E$77</definedName>
    <definedName name="QB_ROW_2200400" localSheetId="4" hidden="1">'PL by Class'!$E$62</definedName>
    <definedName name="QB_ROW_2200400">#REF!</definedName>
    <definedName name="QB_ROW_22010" localSheetId="6" hidden="1">'General Ledger'!$B$1946</definedName>
    <definedName name="QB_ROW_220310" localSheetId="6" hidden="1">'General Ledger'!$B$1334</definedName>
    <definedName name="QB_ROW_220310">#REF!</definedName>
    <definedName name="QB_ROW_220320" localSheetId="6" hidden="1">'General Ledger'!$C$1333</definedName>
    <definedName name="QB_ROW_220320">#REF!</definedName>
    <definedName name="QB_ROW_220340" localSheetId="7" hidden="1">'Annual Budget'!$E$93</definedName>
    <definedName name="QB_ROW_220340">#REF!</definedName>
    <definedName name="QB_ROW_220340_1" localSheetId="2" hidden="1">'BvA Detail'!$E$92</definedName>
    <definedName name="QB_ROW_220340_1" localSheetId="1" hidden="1">'BvA Summary'!$E$16</definedName>
    <definedName name="QB_ROW_2203400" localSheetId="4" hidden="1">'PL by Class'!$E$71</definedName>
    <definedName name="QB_ROW_2203400">#REF!</definedName>
    <definedName name="QB_ROW_221020" localSheetId="6" hidden="1">'General Ledger'!$C$1281</definedName>
    <definedName name="QB_ROW_221020">#REF!</definedName>
    <definedName name="QB_ROW_221320" localSheetId="6" hidden="1">'General Ledger'!$C$1282</definedName>
    <definedName name="QB_ROW_221320">#REF!</definedName>
    <definedName name="QB_ROW_222020" localSheetId="6" hidden="1">'General Ledger'!$C$1283</definedName>
    <definedName name="QB_ROW_222020">#REF!</definedName>
    <definedName name="QB_ROW_222320" localSheetId="6" hidden="1">'General Ledger'!$C$1284</definedName>
    <definedName name="QB_ROW_222320">#REF!</definedName>
    <definedName name="QB_ROW_223020" localSheetId="6" hidden="1">'General Ledger'!$C$1311</definedName>
    <definedName name="QB_ROW_223020">#REF!</definedName>
    <definedName name="QB_ROW_223030" localSheetId="6" hidden="1">'General Ledger'!$D$1318</definedName>
    <definedName name="QB_ROW_223030">#REF!</definedName>
    <definedName name="QB_ROW_223050" localSheetId="7" hidden="1">'Annual Budget'!$F$87</definedName>
    <definedName name="QB_ROW_223050">#REF!</definedName>
    <definedName name="QB_ROW_223050_1" localSheetId="2" hidden="1">'BvA Detail'!$F$86</definedName>
    <definedName name="QB_ROW_2230500">#REF!</definedName>
    <definedName name="QB_ROW_22310" localSheetId="6" hidden="1">'General Ledger'!$B$1947</definedName>
    <definedName name="QB_ROW_223260">#REF!</definedName>
    <definedName name="QB_ROW_223320" localSheetId="6" hidden="1">'General Ledger'!$C$1320</definedName>
    <definedName name="QB_ROW_223320">#REF!</definedName>
    <definedName name="QB_ROW_223330" localSheetId="6" hidden="1">'General Ledger'!$D$1319</definedName>
    <definedName name="QB_ROW_223330">#REF!</definedName>
    <definedName name="QB_ROW_223350" localSheetId="7" hidden="1">'Annual Budget'!$F$90</definedName>
    <definedName name="QB_ROW_223350">#REF!</definedName>
    <definedName name="QB_ROW_223350_1" localSheetId="2" hidden="1">'BvA Detail'!$F$89</definedName>
    <definedName name="QB_ROW_2233500">#REF!</definedName>
    <definedName name="QB_ROW_224030" localSheetId="6" hidden="1">'General Ledger'!$D$1312</definedName>
    <definedName name="QB_ROW_224030">#REF!</definedName>
    <definedName name="QB_ROW_224260" localSheetId="7" hidden="1">'Annual Budget'!$G$88</definedName>
    <definedName name="QB_ROW_224260">#REF!</definedName>
    <definedName name="QB_ROW_224260_1" localSheetId="2" hidden="1">'BvA Detail'!$G$87</definedName>
    <definedName name="QB_ROW_224330" localSheetId="6" hidden="1">'General Ledger'!$D$1313</definedName>
    <definedName name="QB_ROW_224330">#REF!</definedName>
    <definedName name="QB_ROW_225030" localSheetId="6" hidden="1">'General Ledger'!$D$1314</definedName>
    <definedName name="QB_ROW_225030">#REF!</definedName>
    <definedName name="QB_ROW_225260" localSheetId="7" hidden="1">'Annual Budget'!$G$89</definedName>
    <definedName name="QB_ROW_225260">#REF!</definedName>
    <definedName name="QB_ROW_225260_1" localSheetId="2" hidden="1">'BvA Detail'!$G$88</definedName>
    <definedName name="QB_ROW_2252600">#REF!</definedName>
    <definedName name="QB_ROW_225330" localSheetId="6" hidden="1">'General Ledger'!$D$1315</definedName>
    <definedName name="QB_ROW_225330">#REF!</definedName>
    <definedName name="QB_ROW_226030" localSheetId="6" hidden="1">'General Ledger'!$D$1316</definedName>
    <definedName name="QB_ROW_226030">#REF!</definedName>
    <definedName name="QB_ROW_226330" localSheetId="6" hidden="1">'General Ledger'!$D$1317</definedName>
    <definedName name="QB_ROW_226330">#REF!</definedName>
    <definedName name="QB_ROW_227020" localSheetId="6" hidden="1">'General Ledger'!$C$1323</definedName>
    <definedName name="QB_ROW_227020">#REF!</definedName>
    <definedName name="QB_ROW_227250" localSheetId="7" hidden="1">'Annual Budget'!$F$91</definedName>
    <definedName name="QB_ROW_227250">#REF!</definedName>
    <definedName name="QB_ROW_227250_1" localSheetId="2" hidden="1">'BvA Detail'!$F$90</definedName>
    <definedName name="QB_ROW_227320" localSheetId="6" hidden="1">'General Ledger'!$C$1324</definedName>
    <definedName name="QB_ROW_227320">#REF!</definedName>
    <definedName name="QB_ROW_228020" localSheetId="6" hidden="1">'General Ledger'!$C$1325</definedName>
    <definedName name="QB_ROW_228020">#REF!</definedName>
    <definedName name="QB_ROW_228250" localSheetId="7" hidden="1">'Annual Budget'!$F$92</definedName>
    <definedName name="QB_ROW_228250">#REF!</definedName>
    <definedName name="QB_ROW_228250_1" localSheetId="2" hidden="1">'BvA Detail'!$F$91</definedName>
    <definedName name="QB_ROW_2282500" localSheetId="4" hidden="1">'PL by Class'!$F$70</definedName>
    <definedName name="QB_ROW_228320" localSheetId="6" hidden="1">'General Ledger'!$C$1327</definedName>
    <definedName name="QB_ROW_228320">#REF!</definedName>
    <definedName name="QB_ROW_229020" localSheetId="6" hidden="1">'General Ledger'!$C$1328</definedName>
    <definedName name="QB_ROW_229020">#REF!</definedName>
    <definedName name="QB_ROW_229320" localSheetId="6" hidden="1">'General Ledger'!$C$1329</definedName>
    <definedName name="QB_ROW_229320">#REF!</definedName>
    <definedName name="QB_ROW_230020" localSheetId="6" hidden="1">'General Ledger'!$C$1330</definedName>
    <definedName name="QB_ROW_230020">#REF!</definedName>
    <definedName name="QB_ROW_230320" localSheetId="6" hidden="1">'General Ledger'!$C$1331</definedName>
    <definedName name="QB_ROW_230320">#REF!</definedName>
    <definedName name="QB_ROW_231010" localSheetId="6" hidden="1">'General Ledger'!$B$1341</definedName>
    <definedName name="QB_ROW_231010">#REF!</definedName>
    <definedName name="QB_ROW_231020" localSheetId="6" hidden="1">'General Ledger'!$C$1362</definedName>
    <definedName name="QB_ROW_231020">#REF!</definedName>
    <definedName name="QB_ROW_231310" localSheetId="6" hidden="1">'General Ledger'!$B$1364</definedName>
    <definedName name="QB_ROW_231310">#REF!</definedName>
    <definedName name="QB_ROW_231320" localSheetId="6" hidden="1">'General Ledger'!$C$1363</definedName>
    <definedName name="QB_ROW_231320">#REF!</definedName>
    <definedName name="QB_ROW_232020" localSheetId="6" hidden="1">'General Ledger'!$C$1342</definedName>
    <definedName name="QB_ROW_232020">#REF!</definedName>
    <definedName name="QB_ROW_2321" localSheetId="3" hidden="1">'Balance Sheet'!$C$15</definedName>
    <definedName name="QB_ROW_2321">#REF!</definedName>
    <definedName name="QB_ROW_232320" localSheetId="6" hidden="1">'General Ledger'!$C$1343</definedName>
    <definedName name="QB_ROW_232320">#REF!</definedName>
    <definedName name="QB_ROW_233020" localSheetId="6" hidden="1">'General Ledger'!$C$1344</definedName>
    <definedName name="QB_ROW_233020">#REF!</definedName>
    <definedName name="QB_ROW_233320" localSheetId="6" hidden="1">'General Ledger'!$C$1345</definedName>
    <definedName name="QB_ROW_233320">#REF!</definedName>
    <definedName name="QB_ROW_234020" localSheetId="6" hidden="1">'General Ledger'!$C$1346</definedName>
    <definedName name="QB_ROW_234020">#REF!</definedName>
    <definedName name="QB_ROW_234320" localSheetId="6" hidden="1">'General Ledger'!$C$1347</definedName>
    <definedName name="QB_ROW_234320">#REF!</definedName>
    <definedName name="QB_ROW_235020" localSheetId="6" hidden="1">'General Ledger'!$C$1348</definedName>
    <definedName name="QB_ROW_235020">#REF!</definedName>
    <definedName name="QB_ROW_235320" localSheetId="6" hidden="1">'General Ledger'!$C$1349</definedName>
    <definedName name="QB_ROW_235320">#REF!</definedName>
    <definedName name="QB_ROW_236020" localSheetId="6" hidden="1">'General Ledger'!$C$1350</definedName>
    <definedName name="QB_ROW_236020">#REF!</definedName>
    <definedName name="QB_ROW_236320" localSheetId="6" hidden="1">'General Ledger'!$C$1351</definedName>
    <definedName name="QB_ROW_236320">#REF!</definedName>
    <definedName name="QB_ROW_237020" localSheetId="6" hidden="1">'General Ledger'!$C$1352</definedName>
    <definedName name="QB_ROW_237020">#REF!</definedName>
    <definedName name="QB_ROW_237320" localSheetId="6" hidden="1">'General Ledger'!$C$1353</definedName>
    <definedName name="QB_ROW_237320">#REF!</definedName>
    <definedName name="QB_ROW_238020" localSheetId="6" hidden="1">'General Ledger'!$C$754</definedName>
    <definedName name="QB_ROW_238020">#REF!</definedName>
    <definedName name="QB_ROW_238030" localSheetId="6" hidden="1">'General Ledger'!$D$773</definedName>
    <definedName name="QB_ROW_238030">#REF!</definedName>
    <definedName name="QB_ROW_238320" localSheetId="6" hidden="1">'General Ledger'!$C$775</definedName>
    <definedName name="QB_ROW_238320">#REF!</definedName>
    <definedName name="QB_ROW_238330" localSheetId="6" hidden="1">'General Ledger'!$D$774</definedName>
    <definedName name="QB_ROW_238330">#REF!</definedName>
    <definedName name="QB_ROW_239020" localSheetId="6" hidden="1">'General Ledger'!$C$776</definedName>
    <definedName name="QB_ROW_239020">#REF!</definedName>
    <definedName name="QB_ROW_239250" localSheetId="3" hidden="1">'Balance Sheet'!$F$60</definedName>
    <definedName name="QB_ROW_239320" localSheetId="6" hidden="1">'General Ledger'!$C$784</definedName>
    <definedName name="QB_ROW_239320">#REF!</definedName>
    <definedName name="QB_ROW_240020" localSheetId="6" hidden="1">'General Ledger'!$C$785</definedName>
    <definedName name="QB_ROW_240020">#REF!</definedName>
    <definedName name="QB_ROW_240250" localSheetId="3" hidden="1">'Balance Sheet'!$F$61</definedName>
    <definedName name="QB_ROW_240250">#REF!</definedName>
    <definedName name="QB_ROW_240320" localSheetId="6" hidden="1">'General Ledger'!$C$850</definedName>
    <definedName name="QB_ROW_240320">#REF!</definedName>
    <definedName name="QB_ROW_241030" localSheetId="6" hidden="1">'General Ledger'!$D$716</definedName>
    <definedName name="QB_ROW_241030">#REF!</definedName>
    <definedName name="QB_ROW_241330" localSheetId="6" hidden="1">'General Ledger'!$D$717</definedName>
    <definedName name="QB_ROW_241330">#REF!</definedName>
    <definedName name="QB_ROW_242030" localSheetId="6" hidden="1">'General Ledger'!$D$714</definedName>
    <definedName name="QB_ROW_242030">#REF!</definedName>
    <definedName name="QB_ROW_242330" localSheetId="6" hidden="1">'General Ledger'!$D$715</definedName>
    <definedName name="QB_ROW_242330">#REF!</definedName>
    <definedName name="QB_ROW_243020" localSheetId="6" hidden="1">'General Ledger'!$C$1354</definedName>
    <definedName name="QB_ROW_243020">#REF!</definedName>
    <definedName name="QB_ROW_243320" localSheetId="6" hidden="1">'General Ledger'!$C$1355</definedName>
    <definedName name="QB_ROW_243320">#REF!</definedName>
    <definedName name="QB_ROW_244020" localSheetId="6" hidden="1">'General Ledger'!$C$1356</definedName>
    <definedName name="QB_ROW_244020">#REF!</definedName>
    <definedName name="QB_ROW_244320" localSheetId="6" hidden="1">'General Ledger'!$C$1357</definedName>
    <definedName name="QB_ROW_244320">#REF!</definedName>
    <definedName name="QB_ROW_245020" localSheetId="6" hidden="1">'General Ledger'!$C$1358</definedName>
    <definedName name="QB_ROW_245020">#REF!</definedName>
    <definedName name="QB_ROW_245320" localSheetId="6" hidden="1">'General Ledger'!$C$1359</definedName>
    <definedName name="QB_ROW_245320">#REF!</definedName>
    <definedName name="QB_ROW_246020" localSheetId="6" hidden="1">'General Ledger'!$C$1360</definedName>
    <definedName name="QB_ROW_246020">#REF!</definedName>
    <definedName name="QB_ROW_246320" localSheetId="6" hidden="1">'General Ledger'!$C$1361</definedName>
    <definedName name="QB_ROW_246320">#REF!</definedName>
    <definedName name="QB_ROW_247010" localSheetId="6" hidden="1">'General Ledger'!$B$1389</definedName>
    <definedName name="QB_ROW_247020" localSheetId="6" hidden="1">'General Ledger'!$C$1451</definedName>
    <definedName name="QB_ROW_247040" localSheetId="7" hidden="1">'Annual Budget'!$E$94</definedName>
    <definedName name="QB_ROW_247040">#REF!</definedName>
    <definedName name="QB_ROW_247040_1" localSheetId="2" hidden="1">'BvA Detail'!$E$93</definedName>
    <definedName name="QB_ROW_2470400" localSheetId="4" hidden="1">'PL by Class'!$E$72</definedName>
    <definedName name="QB_ROW_2470400">#REF!</definedName>
    <definedName name="QB_ROW_247310" localSheetId="6" hidden="1">'General Ledger'!$B$1453</definedName>
    <definedName name="QB_ROW_247320" localSheetId="6" hidden="1">'General Ledger'!$C$1452</definedName>
    <definedName name="QB_ROW_247340" localSheetId="7" hidden="1">'Annual Budget'!$E$105</definedName>
    <definedName name="QB_ROW_247340">#REF!</definedName>
    <definedName name="QB_ROW_247340_1" localSheetId="2" hidden="1">'BvA Detail'!$E$104</definedName>
    <definedName name="QB_ROW_247340_1" localSheetId="1" hidden="1">'BvA Summary'!$E$17</definedName>
    <definedName name="QB_ROW_2473400" localSheetId="4" hidden="1">'PL by Class'!$E$78</definedName>
    <definedName name="QB_ROW_2473400">#REF!</definedName>
    <definedName name="QB_ROW_248010" localSheetId="6" hidden="1">'General Ledger'!$B$1365</definedName>
    <definedName name="QB_ROW_248010">#REF!</definedName>
    <definedName name="QB_ROW_248020" localSheetId="6" hidden="1">'General Ledger'!$C$1386</definedName>
    <definedName name="QB_ROW_248310" localSheetId="6" hidden="1">'General Ledger'!$B$1388</definedName>
    <definedName name="QB_ROW_248320" localSheetId="6" hidden="1">'General Ledger'!$C$1387</definedName>
    <definedName name="QB_ROW_249020" localSheetId="6" hidden="1">'General Ledger'!$C$1366</definedName>
    <definedName name="QB_ROW_249020">#REF!</definedName>
    <definedName name="QB_ROW_249320" localSheetId="6" hidden="1">'General Ledger'!$C$1367</definedName>
    <definedName name="QB_ROW_249320">#REF!</definedName>
    <definedName name="QB_ROW_250020" localSheetId="6" hidden="1">'General Ledger'!$C$1372</definedName>
    <definedName name="QB_ROW_250020">#REF!</definedName>
    <definedName name="QB_ROW_250320" localSheetId="6" hidden="1">'General Ledger'!$C$1373</definedName>
    <definedName name="QB_ROW_250320">#REF!</definedName>
    <definedName name="QB_ROW_251020" localSheetId="6" hidden="1">'General Ledger'!$C$1368</definedName>
    <definedName name="QB_ROW_251020">#REF!</definedName>
    <definedName name="QB_ROW_251320" localSheetId="6" hidden="1">'General Ledger'!$C$1369</definedName>
    <definedName name="QB_ROW_251320">#REF!</definedName>
    <definedName name="QB_ROW_252020" localSheetId="6" hidden="1">'General Ledger'!$C$1370</definedName>
    <definedName name="QB_ROW_252020">#REF!</definedName>
    <definedName name="QB_ROW_252320" localSheetId="6" hidden="1">'General Ledger'!$C$1371</definedName>
    <definedName name="QB_ROW_252320">#REF!</definedName>
    <definedName name="QB_ROW_25301" localSheetId="6" hidden="1">'General Ledger'!$A$2000</definedName>
    <definedName name="QB_ROW_253020" localSheetId="6" hidden="1">'General Ledger'!$C$1374</definedName>
    <definedName name="QB_ROW_253020">#REF!</definedName>
    <definedName name="QB_ROW_253320" localSheetId="6" hidden="1">'General Ledger'!$C$1375</definedName>
    <definedName name="QB_ROW_253320">#REF!</definedName>
    <definedName name="QB_ROW_254020" localSheetId="6" hidden="1">'General Ledger'!$C$1376</definedName>
    <definedName name="QB_ROW_254020">#REF!</definedName>
    <definedName name="QB_ROW_254320" localSheetId="6" hidden="1">'General Ledger'!$C$1377</definedName>
    <definedName name="QB_ROW_254320">#REF!</definedName>
    <definedName name="QB_ROW_255020" localSheetId="6" hidden="1">'General Ledger'!$C$1378</definedName>
    <definedName name="QB_ROW_255020">#REF!</definedName>
    <definedName name="QB_ROW_255320" localSheetId="6" hidden="1">'General Ledger'!$C$1379</definedName>
    <definedName name="QB_ROW_255320">#REF!</definedName>
    <definedName name="QB_ROW_256020" localSheetId="6" hidden="1">'General Ledger'!$C$1380</definedName>
    <definedName name="QB_ROW_256020">#REF!</definedName>
    <definedName name="QB_ROW_256320" localSheetId="6" hidden="1">'General Ledger'!$C$1381</definedName>
    <definedName name="QB_ROW_257020" localSheetId="6" hidden="1">'General Ledger'!$C$1382</definedName>
    <definedName name="QB_ROW_257320" localSheetId="6" hidden="1">'General Ledger'!$C$1383</definedName>
    <definedName name="QB_ROW_258020" localSheetId="6" hidden="1">'General Ledger'!$C$1384</definedName>
    <definedName name="QB_ROW_258320" localSheetId="6" hidden="1">'General Ledger'!$C$1385</definedName>
    <definedName name="QB_ROW_259020" localSheetId="6" hidden="1">'General Ledger'!$C$1399</definedName>
    <definedName name="QB_ROW_259250" localSheetId="7" hidden="1">'Annual Budget'!$F$96</definedName>
    <definedName name="QB_ROW_259250">#REF!</definedName>
    <definedName name="QB_ROW_259250_1" localSheetId="2" hidden="1">'BvA Detail'!$F$95</definedName>
    <definedName name="QB_ROW_259320" localSheetId="6" hidden="1">'General Ledger'!$C$1400</definedName>
    <definedName name="QB_ROW_260020" localSheetId="6" hidden="1">'General Ledger'!$C$1401</definedName>
    <definedName name="QB_ROW_260250">#REF!</definedName>
    <definedName name="QB_ROW_260320" localSheetId="6" hidden="1">'General Ledger'!$C$1402</definedName>
    <definedName name="QB_ROW_261020" localSheetId="6" hidden="1">'General Ledger'!$C$1687</definedName>
    <definedName name="QB_ROW_261030" localSheetId="6" hidden="1">'General Ledger'!$D$1695</definedName>
    <definedName name="QB_ROW_261050" localSheetId="7" hidden="1">'Annual Budget'!$F$164</definedName>
    <definedName name="QB_ROW_261050">#REF!</definedName>
    <definedName name="QB_ROW_261050_1" localSheetId="2" hidden="1">'BvA Detail'!$F$163</definedName>
    <definedName name="QB_ROW_2610500" localSheetId="4" hidden="1">'PL by Class'!$F$113</definedName>
    <definedName name="QB_ROW_2610500">#REF!</definedName>
    <definedName name="QB_ROW_261320" localSheetId="6" hidden="1">'General Ledger'!$C$1697</definedName>
    <definedName name="QB_ROW_261330" localSheetId="6" hidden="1">'General Ledger'!$D$1696</definedName>
    <definedName name="QB_ROW_261350" localSheetId="7" hidden="1">'Annual Budget'!$F$166</definedName>
    <definedName name="QB_ROW_261350">#REF!</definedName>
    <definedName name="QB_ROW_261350_1" localSheetId="2" hidden="1">'BvA Detail'!$F$165</definedName>
    <definedName name="QB_ROW_2613500" localSheetId="4" hidden="1">'PL by Class'!$F$115</definedName>
    <definedName name="QB_ROW_2613500">#REF!</definedName>
    <definedName name="QB_ROW_262020" localSheetId="6" hidden="1">'General Ledger'!$C$1403</definedName>
    <definedName name="QB_ROW_262250">#REF!</definedName>
    <definedName name="QB_ROW_262320" localSheetId="6" hidden="1">'General Ledger'!$C$1404</definedName>
    <definedName name="QB_ROW_263020" localSheetId="6" hidden="1">'General Ledger'!$C$1405</definedName>
    <definedName name="QB_ROW_263030" localSheetId="6" hidden="1">'General Ledger'!$D$1416</definedName>
    <definedName name="QB_ROW_263050">#REF!</definedName>
    <definedName name="QB_ROW_263320" localSheetId="6" hidden="1">'General Ledger'!$C$1418</definedName>
    <definedName name="QB_ROW_263330" localSheetId="6" hidden="1">'General Ledger'!$D$1417</definedName>
    <definedName name="QB_ROW_263350">#REF!</definedName>
    <definedName name="QB_ROW_264030" localSheetId="6" hidden="1">'General Ledger'!$D$1406</definedName>
    <definedName name="QB_ROW_264330" localSheetId="6" hidden="1">'General Ledger'!$D$1407</definedName>
    <definedName name="QB_ROW_265030" localSheetId="6" hidden="1">'General Ledger'!$D$1408</definedName>
    <definedName name="QB_ROW_265260">#REF!</definedName>
    <definedName name="QB_ROW_265330" localSheetId="6" hidden="1">'General Ledger'!$D$1409</definedName>
    <definedName name="QB_ROW_266030" localSheetId="6" hidden="1">'General Ledger'!$D$1410</definedName>
    <definedName name="QB_ROW_266260">#REF!</definedName>
    <definedName name="QB_ROW_266330" localSheetId="6" hidden="1">'General Ledger'!$D$1411</definedName>
    <definedName name="QB_ROW_267030" localSheetId="6" hidden="1">'General Ledger'!$D$1412</definedName>
    <definedName name="QB_ROW_267260">#REF!</definedName>
    <definedName name="QB_ROW_267330" localSheetId="6" hidden="1">'General Ledger'!$D$1413</definedName>
    <definedName name="QB_ROW_268020" localSheetId="6" hidden="1">'General Ledger'!$C$1419</definedName>
    <definedName name="QB_ROW_268250">#REF!</definedName>
    <definedName name="QB_ROW_268320" localSheetId="6" hidden="1">'General Ledger'!$C$1420</definedName>
    <definedName name="QB_ROW_269020" localSheetId="6" hidden="1">'General Ledger'!$C$1421</definedName>
    <definedName name="QB_ROW_269030" localSheetId="6" hidden="1">'General Ledger'!$D$1427</definedName>
    <definedName name="QB_ROW_269050" localSheetId="7" hidden="1">'Annual Budget'!$F$97</definedName>
    <definedName name="QB_ROW_269050">#REF!</definedName>
    <definedName name="QB_ROW_269050_1" localSheetId="2" hidden="1">'BvA Detail'!$F$96</definedName>
    <definedName name="QB_ROW_2690500" localSheetId="4" hidden="1">'PL by Class'!$F$74</definedName>
    <definedName name="QB_ROW_2690500">#REF!</definedName>
    <definedName name="QB_ROW_269260">#REF!</definedName>
    <definedName name="QB_ROW_269320" localSheetId="6" hidden="1">'General Ledger'!$C$1429</definedName>
    <definedName name="QB_ROW_269330" localSheetId="6" hidden="1">'General Ledger'!$D$1428</definedName>
    <definedName name="QB_ROW_269350" localSheetId="7" hidden="1">'Annual Budget'!$F$100</definedName>
    <definedName name="QB_ROW_269350">#REF!</definedName>
    <definedName name="QB_ROW_269350_1" localSheetId="2" hidden="1">'BvA Detail'!$F$99</definedName>
    <definedName name="QB_ROW_2693500" localSheetId="4" hidden="1">'PL by Class'!$F$76</definedName>
    <definedName name="QB_ROW_2693500">#REF!</definedName>
    <definedName name="QB_ROW_270020" localSheetId="6" hidden="1">'General Ledger'!$C$1432</definedName>
    <definedName name="QB_ROW_270250">#REF!</definedName>
    <definedName name="QB_ROW_270320" localSheetId="6" hidden="1">'General Ledger'!$C$1433</definedName>
    <definedName name="QB_ROW_271020" localSheetId="6" hidden="1">'General Ledger'!$C$1436</definedName>
    <definedName name="QB_ROW_271030" localSheetId="6" hidden="1">'General Ledger'!$D$1445</definedName>
    <definedName name="QB_ROW_271050">#REF!</definedName>
    <definedName name="QB_ROW_271320" localSheetId="6" hidden="1">'General Ledger'!$C$1448</definedName>
    <definedName name="QB_ROW_271330" localSheetId="6" hidden="1">'General Ledger'!$D$1447</definedName>
    <definedName name="QB_ROW_271350" localSheetId="7" hidden="1">'Annual Budget'!$F$103</definedName>
    <definedName name="QB_ROW_271350">#REF!</definedName>
    <definedName name="QB_ROW_271350_1" localSheetId="2" hidden="1">'BvA Detail'!$F$102</definedName>
    <definedName name="QB_ROW_2713500" localSheetId="4" hidden="1">'PL by Class'!$F$77</definedName>
    <definedName name="QB_ROW_272030" localSheetId="6" hidden="1">'General Ledger'!$D$1437</definedName>
    <definedName name="QB_ROW_272260">#REF!</definedName>
    <definedName name="QB_ROW_272330" localSheetId="6" hidden="1">'General Ledger'!$D$1438</definedName>
    <definedName name="QB_ROW_273030" localSheetId="6" hidden="1">'General Ledger'!$D$1439</definedName>
    <definedName name="QB_ROW_273260">#REF!</definedName>
    <definedName name="QB_ROW_273330" localSheetId="6" hidden="1">'General Ledger'!$D$1440</definedName>
    <definedName name="QB_ROW_274030" localSheetId="6" hidden="1">'General Ledger'!$D$1441</definedName>
    <definedName name="QB_ROW_274260">#REF!</definedName>
    <definedName name="QB_ROW_274330" localSheetId="6" hidden="1">'General Ledger'!$D$1442</definedName>
    <definedName name="QB_ROW_275010" localSheetId="6" hidden="1">'General Ledger'!$B$1454</definedName>
    <definedName name="QB_ROW_275020" localSheetId="6" hidden="1">'General Ledger'!$C$1636</definedName>
    <definedName name="QB_ROW_275040" localSheetId="7" hidden="1">'Annual Budget'!$E$106</definedName>
    <definedName name="QB_ROW_275040">#REF!</definedName>
    <definedName name="QB_ROW_275040_1" localSheetId="2" hidden="1">'BvA Detail'!$E$105</definedName>
    <definedName name="QB_ROW_2750400" localSheetId="4" hidden="1">'PL by Class'!$E$79</definedName>
    <definedName name="QB_ROW_2750400">#REF!</definedName>
    <definedName name="QB_ROW_275310" localSheetId="6" hidden="1">'General Ledger'!$B$1638</definedName>
    <definedName name="QB_ROW_275320" localSheetId="6" hidden="1">'General Ledger'!$C$1637</definedName>
    <definedName name="QB_ROW_275340" localSheetId="7" hidden="1">'Annual Budget'!$E$152</definedName>
    <definedName name="QB_ROW_275340">#REF!</definedName>
    <definedName name="QB_ROW_275340_1" localSheetId="2" hidden="1">'BvA Detail'!$E$151</definedName>
    <definedName name="QB_ROW_275340_1" localSheetId="1" hidden="1">'BvA Summary'!$E$18</definedName>
    <definedName name="QB_ROW_2753400" localSheetId="4" hidden="1">'PL by Class'!$E$104</definedName>
    <definedName name="QB_ROW_2753400">#REF!</definedName>
    <definedName name="QB_ROW_276020" localSheetId="6" hidden="1">'General Ledger'!$C$1455</definedName>
    <definedName name="QB_ROW_276250" localSheetId="7" hidden="1">'Annual Budget'!$F$107</definedName>
    <definedName name="QB_ROW_276250">#REF!</definedName>
    <definedName name="QB_ROW_276250_1" localSheetId="2" hidden="1">'BvA Detail'!$F$106</definedName>
    <definedName name="QB_ROW_2762500" localSheetId="4" hidden="1">'PL by Class'!$F$80</definedName>
    <definedName name="QB_ROW_2762500">#REF!</definedName>
    <definedName name="QB_ROW_276320" localSheetId="6" hidden="1">'General Ledger'!$C$1457</definedName>
    <definedName name="QB_ROW_277020" localSheetId="6" hidden="1">'General Ledger'!$C$1458</definedName>
    <definedName name="QB_ROW_277320" localSheetId="6" hidden="1">'General Ledger'!$C$1459</definedName>
    <definedName name="QB_ROW_278020" localSheetId="6" hidden="1">'General Ledger'!$C$1460</definedName>
    <definedName name="QB_ROW_278320" localSheetId="6" hidden="1">'General Ledger'!$C$1461</definedName>
    <definedName name="QB_ROW_279020" localSheetId="6" hidden="1">'General Ledger'!$C$1462</definedName>
    <definedName name="QB_ROW_279250" localSheetId="7" hidden="1">'Annual Budget'!$F$108</definedName>
    <definedName name="QB_ROW_279250">#REF!</definedName>
    <definedName name="QB_ROW_279250_1" localSheetId="2" hidden="1">'BvA Detail'!$F$107</definedName>
    <definedName name="QB_ROW_2792500" localSheetId="4" hidden="1">'PL by Class'!$F$81</definedName>
    <definedName name="QB_ROW_2792500">#REF!</definedName>
    <definedName name="QB_ROW_279320" localSheetId="6" hidden="1">'General Ledger'!$C$1464</definedName>
    <definedName name="QB_ROW_280020" localSheetId="6" hidden="1">'General Ledger'!$C$1465</definedName>
    <definedName name="QB_ROW_280250" localSheetId="7" hidden="1">'Annual Budget'!$F$109</definedName>
    <definedName name="QB_ROW_280250">#REF!</definedName>
    <definedName name="QB_ROW_280250_1" localSheetId="2" hidden="1">'BvA Detail'!$F$108</definedName>
    <definedName name="QB_ROW_280320" localSheetId="6" hidden="1">'General Ledger'!$C$1466</definedName>
    <definedName name="QB_ROW_281020" localSheetId="6" hidden="1">'General Ledger'!$C$1467</definedName>
    <definedName name="QB_ROW_281320" localSheetId="6" hidden="1">'General Ledger'!$C$1468</definedName>
    <definedName name="QB_ROW_282020" localSheetId="6" hidden="1">'General Ledger'!$C$1469</definedName>
    <definedName name="QB_ROW_282250" localSheetId="7" hidden="1">'Annual Budget'!$F$110</definedName>
    <definedName name="QB_ROW_282250">#REF!</definedName>
    <definedName name="QB_ROW_282250_1" localSheetId="2" hidden="1">'BvA Detail'!$F$109</definedName>
    <definedName name="QB_ROW_2822500" localSheetId="4" hidden="1">'PL by Class'!$F$82</definedName>
    <definedName name="QB_ROW_2822500">#REF!</definedName>
    <definedName name="QB_ROW_282320" localSheetId="6" hidden="1">'General Ledger'!$C$1471</definedName>
    <definedName name="QB_ROW_283020" localSheetId="6" hidden="1">'General Ledger'!$C$1472</definedName>
    <definedName name="QB_ROW_283250" localSheetId="7" hidden="1">'Annual Budget'!$F$111</definedName>
    <definedName name="QB_ROW_283250">#REF!</definedName>
    <definedName name="QB_ROW_283250_1" localSheetId="2" hidden="1">'BvA Detail'!$F$110</definedName>
    <definedName name="QB_ROW_2832500" localSheetId="4" hidden="1">'PL by Class'!$F$83</definedName>
    <definedName name="QB_ROW_2832500">#REF!</definedName>
    <definedName name="QB_ROW_283320" localSheetId="6" hidden="1">'General Ledger'!$C$1476</definedName>
    <definedName name="QB_ROW_284020" localSheetId="6" hidden="1">'General Ledger'!$C$1477</definedName>
    <definedName name="QB_ROW_284250" localSheetId="7" hidden="1">'Annual Budget'!$F$112</definedName>
    <definedName name="QB_ROW_284250">#REF!</definedName>
    <definedName name="QB_ROW_284250_1" localSheetId="2" hidden="1">'BvA Detail'!$F$111</definedName>
    <definedName name="QB_ROW_2842500" localSheetId="4" hidden="1">'PL by Class'!$F$84</definedName>
    <definedName name="QB_ROW_2842500">#REF!</definedName>
    <definedName name="QB_ROW_284320" localSheetId="6" hidden="1">'General Ledger'!$C$1481</definedName>
    <definedName name="QB_ROW_285020" localSheetId="6" hidden="1">'General Ledger'!$C$1482</definedName>
    <definedName name="QB_ROW_285250" localSheetId="7" hidden="1">'Annual Budget'!$F$113</definedName>
    <definedName name="QB_ROW_285250">#REF!</definedName>
    <definedName name="QB_ROW_285250_1" localSheetId="2" hidden="1">'BvA Detail'!$F$112</definedName>
    <definedName name="QB_ROW_2852500" localSheetId="4" hidden="1">'PL by Class'!$F$85</definedName>
    <definedName name="QB_ROW_2852500">#REF!</definedName>
    <definedName name="QB_ROW_285320" localSheetId="6" hidden="1">'General Ledger'!$C$1487</definedName>
    <definedName name="QB_ROW_286020" localSheetId="6" hidden="1">'General Ledger'!$C$1498</definedName>
    <definedName name="QB_ROW_286030" localSheetId="6" hidden="1">'General Ledger'!$D$1516</definedName>
    <definedName name="QB_ROW_286050" localSheetId="7" hidden="1">'Annual Budget'!$F$117</definedName>
    <definedName name="QB_ROW_286050">#REF!</definedName>
    <definedName name="QB_ROW_286050_1" localSheetId="2" hidden="1">'BvA Detail'!$F$116</definedName>
    <definedName name="QB_ROW_2860500" localSheetId="4" hidden="1">'PL by Class'!$F$88</definedName>
    <definedName name="QB_ROW_2860500">#REF!</definedName>
    <definedName name="QB_ROW_286260" localSheetId="7" hidden="1">'Annual Budget'!$G$124</definedName>
    <definedName name="QB_ROW_286260" localSheetId="2" hidden="1">'BvA Detail'!$G$123</definedName>
    <definedName name="QB_ROW_286320" localSheetId="6" hidden="1">'General Ledger'!$C$1518</definedName>
    <definedName name="QB_ROW_286330" localSheetId="6" hidden="1">'General Ledger'!$D$1517</definedName>
    <definedName name="QB_ROW_286350" localSheetId="7" hidden="1">'Annual Budget'!$F$125</definedName>
    <definedName name="QB_ROW_286350">#REF!</definedName>
    <definedName name="QB_ROW_286350_1" localSheetId="2" hidden="1">'BvA Detail'!$F$124</definedName>
    <definedName name="QB_ROW_2863500" localSheetId="4" hidden="1">'PL by Class'!$F$92</definedName>
    <definedName name="QB_ROW_2863500">#REF!</definedName>
    <definedName name="QB_ROW_287030" localSheetId="6" hidden="1">'General Ledger'!$D$1503</definedName>
    <definedName name="QB_ROW_287260" localSheetId="7" hidden="1">'Annual Budget'!$G$120</definedName>
    <definedName name="QB_ROW_287260">#REF!</definedName>
    <definedName name="QB_ROW_287260_1" localSheetId="2" hidden="1">'BvA Detail'!$G$119</definedName>
    <definedName name="QB_ROW_2872600">#REF!</definedName>
    <definedName name="QB_ROW_287330" localSheetId="6" hidden="1">'General Ledger'!$D$1504</definedName>
    <definedName name="QB_ROW_288030" localSheetId="6" hidden="1">'General Ledger'!$D$1501</definedName>
    <definedName name="QB_ROW_288260" localSheetId="7" hidden="1">'Annual Budget'!$G$119</definedName>
    <definedName name="QB_ROW_288260">#REF!</definedName>
    <definedName name="QB_ROW_288260_1" localSheetId="2" hidden="1">'BvA Detail'!$G$118</definedName>
    <definedName name="QB_ROW_2882600">#REF!</definedName>
    <definedName name="QB_ROW_288330" localSheetId="6" hidden="1">'General Ledger'!$D$1502</definedName>
    <definedName name="QB_ROW_289030" localSheetId="6" hidden="1">'General Ledger'!$D$1510</definedName>
    <definedName name="QB_ROW_289260" localSheetId="7" hidden="1">'Annual Budget'!$G$122</definedName>
    <definedName name="QB_ROW_289260">#REF!</definedName>
    <definedName name="QB_ROW_289260_1" localSheetId="2" hidden="1">'BvA Detail'!$G$121</definedName>
    <definedName name="QB_ROW_2892600" localSheetId="4" hidden="1">'PL by Class'!$G$90</definedName>
    <definedName name="QB_ROW_2892600">#REF!</definedName>
    <definedName name="QB_ROW_289330" localSheetId="6" hidden="1">'General Ledger'!$D$1512</definedName>
    <definedName name="QB_ROW_290030" localSheetId="6" hidden="1">'General Ledger'!$D$1499</definedName>
    <definedName name="QB_ROW_29010" localSheetId="6" hidden="1">'General Ledger'!$B$1948</definedName>
    <definedName name="QB_ROW_290260" localSheetId="7" hidden="1">'Annual Budget'!$G$118</definedName>
    <definedName name="QB_ROW_290260">#REF!</definedName>
    <definedName name="QB_ROW_290260_1" localSheetId="2" hidden="1">'BvA Detail'!$G$117</definedName>
    <definedName name="QB_ROW_2902600">#REF!</definedName>
    <definedName name="QB_ROW_290330" localSheetId="6" hidden="1">'General Ledger'!$D$1500</definedName>
    <definedName name="QB_ROW_291020" localSheetId="6" hidden="1">'General Ledger'!$C$1549</definedName>
    <definedName name="QB_ROW_291030" localSheetId="6" hidden="1">'General Ledger'!$D$1560</definedName>
    <definedName name="QB_ROW_291050" localSheetId="7" hidden="1">'Annual Budget'!$F$129</definedName>
    <definedName name="QB_ROW_291050">#REF!</definedName>
    <definedName name="QB_ROW_291050_1" localSheetId="2" hidden="1">'BvA Detail'!$F$128</definedName>
    <definedName name="QB_ROW_2910500">#REF!</definedName>
    <definedName name="QB_ROW_291260" localSheetId="7" hidden="1">'Annual Budget'!$G$135</definedName>
    <definedName name="QB_ROW_291260">#REF!</definedName>
    <definedName name="QB_ROW_291260_1" localSheetId="2" hidden="1">'BvA Detail'!$G$134</definedName>
    <definedName name="QB_ROW_291320" localSheetId="6" hidden="1">'General Ledger'!$C$1562</definedName>
    <definedName name="QB_ROW_291330" localSheetId="6" hidden="1">'General Ledger'!$D$1561</definedName>
    <definedName name="QB_ROW_291350" localSheetId="7" hidden="1">'Annual Budget'!$F$136</definedName>
    <definedName name="QB_ROW_291350">#REF!</definedName>
    <definedName name="QB_ROW_291350_1" localSheetId="2" hidden="1">'BvA Detail'!$F$135</definedName>
    <definedName name="QB_ROW_2913500">#REF!</definedName>
    <definedName name="QB_ROW_292020" localSheetId="6" hidden="1">'General Ledger'!$C$1563</definedName>
    <definedName name="QB_ROW_292250" localSheetId="7" hidden="1">'Annual Budget'!$F$137</definedName>
    <definedName name="QB_ROW_292250">#REF!</definedName>
    <definedName name="QB_ROW_292250_1" localSheetId="2" hidden="1">'BvA Detail'!$F$136</definedName>
    <definedName name="QB_ROW_2922500" localSheetId="4" hidden="1">'PL by Class'!$F$96</definedName>
    <definedName name="QB_ROW_2922500">#REF!</definedName>
    <definedName name="QB_ROW_292320" localSheetId="6" hidden="1">'General Ledger'!$C$1567</definedName>
    <definedName name="QB_ROW_293020" localSheetId="6" hidden="1">'General Ledger'!$C$1568</definedName>
    <definedName name="QB_ROW_29310" localSheetId="6" hidden="1">'General Ledger'!$B$1949</definedName>
    <definedName name="QB_ROW_293250" localSheetId="7" hidden="1">'Annual Budget'!$F$138</definedName>
    <definedName name="QB_ROW_293250">#REF!</definedName>
    <definedName name="QB_ROW_293250_1" localSheetId="2" hidden="1">'BvA Detail'!$F$137</definedName>
    <definedName name="QB_ROW_2932500">#REF!</definedName>
    <definedName name="QB_ROW_293320" localSheetId="6" hidden="1">'General Ledger'!$C$1569</definedName>
    <definedName name="QB_ROW_294020" localSheetId="6" hidden="1">'General Ledger'!$C$1572</definedName>
    <definedName name="QB_ROW_294030" localSheetId="6" hidden="1">'General Ledger'!$D$1575</definedName>
    <definedName name="QB_ROW_294050" localSheetId="7" hidden="1">'Annual Budget'!$F$140</definedName>
    <definedName name="QB_ROW_294050">#REF!</definedName>
    <definedName name="QB_ROW_294050_1" localSheetId="2" hidden="1">'BvA Detail'!$F$139</definedName>
    <definedName name="QB_ROW_2940500">#REF!</definedName>
    <definedName name="QB_ROW_294260" localSheetId="7" hidden="1">'Annual Budget'!$G$142</definedName>
    <definedName name="QB_ROW_294260">#REF!</definedName>
    <definedName name="QB_ROW_294260_1" localSheetId="2" hidden="1">'BvA Detail'!$G$141</definedName>
    <definedName name="QB_ROW_2942600">#REF!</definedName>
    <definedName name="QB_ROW_294320" localSheetId="6" hidden="1">'General Ledger'!$C$1579</definedName>
    <definedName name="QB_ROW_294330" localSheetId="6" hidden="1">'General Ledger'!$D$1578</definedName>
    <definedName name="QB_ROW_294350" localSheetId="7" hidden="1">'Annual Budget'!$F$143</definedName>
    <definedName name="QB_ROW_294350">#REF!</definedName>
    <definedName name="QB_ROW_294350_1" localSheetId="2" hidden="1">'BvA Detail'!$F$142</definedName>
    <definedName name="QB_ROW_2943500" localSheetId="4" hidden="1">'PL by Class'!$F$97</definedName>
    <definedName name="QB_ROW_2943500">#REF!</definedName>
    <definedName name="QB_ROW_295020" localSheetId="6" hidden="1">'General Ledger'!$C$1580</definedName>
    <definedName name="QB_ROW_295250" localSheetId="7" hidden="1">'Annual Budget'!$F$144</definedName>
    <definedName name="QB_ROW_295250">#REF!</definedName>
    <definedName name="QB_ROW_295250_1" localSheetId="2" hidden="1">'BvA Detail'!$F$143</definedName>
    <definedName name="QB_ROW_2952500">#REF!</definedName>
    <definedName name="QB_ROW_295320" localSheetId="6" hidden="1">'General Ledger'!$C$1581</definedName>
    <definedName name="QB_ROW_296020" localSheetId="6" hidden="1">'General Ledger'!$C$1582</definedName>
    <definedName name="QB_ROW_296250" localSheetId="7" hidden="1">'Annual Budget'!$F$145</definedName>
    <definedName name="QB_ROW_296250">#REF!</definedName>
    <definedName name="QB_ROW_296250_1" localSheetId="2" hidden="1">'BvA Detail'!$F$144</definedName>
    <definedName name="QB_ROW_2962500" localSheetId="4" hidden="1">'PL by Class'!$F$98</definedName>
    <definedName name="QB_ROW_2962500">#REF!</definedName>
    <definedName name="QB_ROW_296320" localSheetId="6" hidden="1">'General Ledger'!$C$1597</definedName>
    <definedName name="QB_ROW_297020" localSheetId="6" hidden="1">'General Ledger'!$C$1598</definedName>
    <definedName name="QB_ROW_297210">#REF!</definedName>
    <definedName name="QB_ROW_297250" localSheetId="7" hidden="1">'Annual Budget'!$F$146</definedName>
    <definedName name="QB_ROW_297250">#REF!</definedName>
    <definedName name="QB_ROW_297250_1" localSheetId="2" hidden="1">'BvA Detail'!$F$145</definedName>
    <definedName name="QB_ROW_2972500" localSheetId="4" hidden="1">'PL by Class'!$F$99</definedName>
    <definedName name="QB_ROW_2972500">#REF!</definedName>
    <definedName name="QB_ROW_297320" localSheetId="6" hidden="1">'General Ledger'!$C$1604</definedName>
    <definedName name="QB_ROW_298020" localSheetId="6" hidden="1">'General Ledger'!$C$1605</definedName>
    <definedName name="QB_ROW_298250" localSheetId="7" hidden="1">'Annual Budget'!$F$147</definedName>
    <definedName name="QB_ROW_298250">#REF!</definedName>
    <definedName name="QB_ROW_298250_1" localSheetId="2" hidden="1">'BvA Detail'!$F$146</definedName>
    <definedName name="QB_ROW_2982500" localSheetId="4" hidden="1">'PL by Class'!$F$100</definedName>
    <definedName name="QB_ROW_2982500">#REF!</definedName>
    <definedName name="QB_ROW_298320" localSheetId="6" hidden="1">'General Ledger'!$C$1608</definedName>
    <definedName name="QB_ROW_299020" localSheetId="6" hidden="1">'General Ledger'!$C$1609</definedName>
    <definedName name="QB_ROW_299250" localSheetId="7" hidden="1">'Annual Budget'!$F$148</definedName>
    <definedName name="QB_ROW_299250">#REF!</definedName>
    <definedName name="QB_ROW_299250_1" localSheetId="2" hidden="1">'BvA Detail'!$F$147</definedName>
    <definedName name="QB_ROW_2992500" localSheetId="4" hidden="1">'PL by Class'!$F$101</definedName>
    <definedName name="QB_ROW_2992500">#REF!</definedName>
    <definedName name="QB_ROW_299320" localSheetId="6" hidden="1">'General Ledger'!$C$1612</definedName>
    <definedName name="QB_ROW_300020" localSheetId="6" hidden="1">'General Ledger'!$C$1617</definedName>
    <definedName name="QB_ROW_30010" localSheetId="6" hidden="1">'General Ledger'!$B$1950</definedName>
    <definedName name="QB_ROW_300250" localSheetId="7" hidden="1">'Annual Budget'!$F$150</definedName>
    <definedName name="QB_ROW_300250">#REF!</definedName>
    <definedName name="QB_ROW_300250_1" localSheetId="2" hidden="1">'BvA Detail'!$F$149</definedName>
    <definedName name="QB_ROW_3002500" localSheetId="4" hidden="1">'PL by Class'!$F$102</definedName>
    <definedName name="QB_ROW_3002500">#REF!</definedName>
    <definedName name="QB_ROW_300320" localSheetId="6" hidden="1">'General Ledger'!$C$1631</definedName>
    <definedName name="QB_ROW_301" localSheetId="3" hidden="1">'Balance Sheet'!$A$44</definedName>
    <definedName name="QB_ROW_301">#REF!</definedName>
    <definedName name="QB_ROW_3010" localSheetId="6" hidden="1">'General Ledger'!$B$885</definedName>
    <definedName name="QB_ROW_3010">#REF!</definedName>
    <definedName name="QB_ROW_301010" localSheetId="6" hidden="1">'General Ledger'!$B$1639</definedName>
    <definedName name="QB_ROW_301020" localSheetId="6" hidden="1">'General Ledger'!$C$1650</definedName>
    <definedName name="QB_ROW_301040" localSheetId="7" hidden="1">'Annual Budget'!$E$153</definedName>
    <definedName name="QB_ROW_301040">#REF!</definedName>
    <definedName name="QB_ROW_301040_1" localSheetId="2" hidden="1">'BvA Detail'!$E$152</definedName>
    <definedName name="QB_ROW_3010400" localSheetId="4" hidden="1">'PL by Class'!$E$105</definedName>
    <definedName name="QB_ROW_3010400">#REF!</definedName>
    <definedName name="QB_ROW_301310" localSheetId="6" hidden="1">'General Ledger'!$B$1652</definedName>
    <definedName name="QB_ROW_301320" localSheetId="6" hidden="1">'General Ledger'!$C$1651</definedName>
    <definedName name="QB_ROW_301340" localSheetId="7" hidden="1">'Annual Budget'!$E$156</definedName>
    <definedName name="QB_ROW_301340">#REF!</definedName>
    <definedName name="QB_ROW_301340_1" localSheetId="2" hidden="1">'BvA Detail'!$E$155</definedName>
    <definedName name="QB_ROW_301340_1" localSheetId="1" hidden="1">'BvA Summary'!$E$19</definedName>
    <definedName name="QB_ROW_3013400" localSheetId="4" hidden="1">'PL by Class'!$E$108</definedName>
    <definedName name="QB_ROW_3013400">#REF!</definedName>
    <definedName name="QB_ROW_302020" localSheetId="6" hidden="1">'General Ledger'!$C$1643</definedName>
    <definedName name="QB_ROW_3021" localSheetId="3" hidden="1">'Balance Sheet'!$C$16</definedName>
    <definedName name="QB_ROW_3021">#REF!</definedName>
    <definedName name="QB_ROW_302320" localSheetId="6" hidden="1">'General Ledger'!$C$1644</definedName>
    <definedName name="QB_ROW_303020" localSheetId="6" hidden="1">'General Ledger'!$C$1640</definedName>
    <definedName name="QB_ROW_30310" localSheetId="6" hidden="1">'General Ledger'!$B$1951</definedName>
    <definedName name="QB_ROW_303250" localSheetId="7" hidden="1">'Annual Budget'!$F$154</definedName>
    <definedName name="QB_ROW_303250">#REF!</definedName>
    <definedName name="QB_ROW_303250_1" localSheetId="2" hidden="1">'BvA Detail'!$F$153</definedName>
    <definedName name="QB_ROW_3032500" localSheetId="4" hidden="1">'PL by Class'!$F$106</definedName>
    <definedName name="QB_ROW_3032500">#REF!</definedName>
    <definedName name="QB_ROW_303320" localSheetId="6" hidden="1">'General Ledger'!$C$1642</definedName>
    <definedName name="QB_ROW_304020" localSheetId="6" hidden="1">'General Ledger'!$C$1645</definedName>
    <definedName name="QB_ROW_304250" localSheetId="7" hidden="1">'Annual Budget'!$F$155</definedName>
    <definedName name="QB_ROW_304250">#REF!</definedName>
    <definedName name="QB_ROW_304250_1" localSheetId="2" hidden="1">'BvA Detail'!$F$154</definedName>
    <definedName name="QB_ROW_3042500" localSheetId="4" hidden="1">'PL by Class'!$F$107</definedName>
    <definedName name="QB_ROW_3042500">#REF!</definedName>
    <definedName name="QB_ROW_304320" localSheetId="6" hidden="1">'General Ledger'!$C$1649</definedName>
    <definedName name="QB_ROW_305010" localSheetId="6" hidden="1">'General Ledger'!$B$1653</definedName>
    <definedName name="QB_ROW_305020" localSheetId="6" hidden="1">'General Ledger'!$C$1748</definedName>
    <definedName name="QB_ROW_305040" localSheetId="7" hidden="1">'Annual Budget'!$E$157</definedName>
    <definedName name="QB_ROW_305040">#REF!</definedName>
    <definedName name="QB_ROW_305040_1" localSheetId="2" hidden="1">'BvA Detail'!$E$156</definedName>
    <definedName name="QB_ROW_3050400" localSheetId="4" hidden="1">'PL by Class'!$E$109</definedName>
    <definedName name="QB_ROW_3050400">#REF!</definedName>
    <definedName name="QB_ROW_305310" localSheetId="6" hidden="1">'General Ledger'!$B$1750</definedName>
    <definedName name="QB_ROW_305320" localSheetId="6" hidden="1">'General Ledger'!$C$1749</definedName>
    <definedName name="QB_ROW_305340" localSheetId="7" hidden="1">'Annual Budget'!$E$175</definedName>
    <definedName name="QB_ROW_305340">#REF!</definedName>
    <definedName name="QB_ROW_305340_1" localSheetId="2" hidden="1">'BvA Detail'!$E$174</definedName>
    <definedName name="QB_ROW_305340_1" localSheetId="1" hidden="1">'BvA Summary'!$E$20</definedName>
    <definedName name="QB_ROW_3053400" localSheetId="4" hidden="1">'PL by Class'!$E$122</definedName>
    <definedName name="QB_ROW_3053400">#REF!</definedName>
    <definedName name="QB_ROW_306020" localSheetId="6" hidden="1">'General Ledger'!$C$1654</definedName>
    <definedName name="QB_ROW_306320" localSheetId="6" hidden="1">'General Ledger'!$C$1655</definedName>
    <definedName name="QB_ROW_307020" localSheetId="6" hidden="1">'General Ledger'!$C$1656</definedName>
    <definedName name="QB_ROW_307320" localSheetId="6" hidden="1">'General Ledger'!$C$1657</definedName>
    <definedName name="QB_ROW_308020" localSheetId="6" hidden="1">'General Ledger'!$C$1658</definedName>
    <definedName name="QB_ROW_308320" localSheetId="6" hidden="1">'General Ledger'!$C$1659</definedName>
    <definedName name="QB_ROW_309020" localSheetId="6" hidden="1">'General Ledger'!$C$1660</definedName>
    <definedName name="QB_ROW_309250" localSheetId="7" hidden="1">'Annual Budget'!$F$158</definedName>
    <definedName name="QB_ROW_309250">#REF!</definedName>
    <definedName name="QB_ROW_309250_1" localSheetId="2" hidden="1">'BvA Detail'!$F$157</definedName>
    <definedName name="QB_ROW_3092500" localSheetId="4" hidden="1">'PL by Class'!$F$110</definedName>
    <definedName name="QB_ROW_3092500">#REF!</definedName>
    <definedName name="QB_ROW_309320" localSheetId="6" hidden="1">'General Ledger'!$C$1664</definedName>
    <definedName name="QB_ROW_310020" localSheetId="6" hidden="1">'General Ledger'!$C$1665</definedName>
    <definedName name="QB_ROW_310320" localSheetId="6" hidden="1">'General Ledger'!$C$1666</definedName>
    <definedName name="QB_ROW_311020" localSheetId="6" hidden="1">'General Ledger'!$C$1667</definedName>
    <definedName name="QB_ROW_311250" localSheetId="7" hidden="1">'Annual Budget'!$F$159</definedName>
    <definedName name="QB_ROW_311250">#REF!</definedName>
    <definedName name="QB_ROW_311250_1" localSheetId="2" hidden="1">'BvA Detail'!$F$158</definedName>
    <definedName name="QB_ROW_3112500" localSheetId="4" hidden="1">'PL by Class'!$F$111</definedName>
    <definedName name="QB_ROW_3112500">#REF!</definedName>
    <definedName name="QB_ROW_311320" localSheetId="6" hidden="1">'General Ledger'!$C$1674</definedName>
    <definedName name="QB_ROW_312020" localSheetId="6" hidden="1">'General Ledger'!$C$1675</definedName>
    <definedName name="QB_ROW_312030" localSheetId="6" hidden="1">'General Ledger'!$D$1682</definedName>
    <definedName name="QB_ROW_312050" localSheetId="7" hidden="1">'Annual Budget'!$F$160</definedName>
    <definedName name="QB_ROW_312050">#REF!</definedName>
    <definedName name="QB_ROW_312050_1" localSheetId="2" hidden="1">'BvA Detail'!$F$159</definedName>
    <definedName name="QB_ROW_3120500">#REF!</definedName>
    <definedName name="QB_ROW_312260" localSheetId="7" hidden="1">'Annual Budget'!$G$162</definedName>
    <definedName name="QB_ROW_312260">#REF!</definedName>
    <definedName name="QB_ROW_312260_1" localSheetId="2" hidden="1">'BvA Detail'!$G$161</definedName>
    <definedName name="QB_ROW_312320" localSheetId="6" hidden="1">'General Ledger'!$C$1686</definedName>
    <definedName name="QB_ROW_312330" localSheetId="6" hidden="1">'General Ledger'!$D$1685</definedName>
    <definedName name="QB_ROW_312350" localSheetId="7" hidden="1">'Annual Budget'!$F$163</definedName>
    <definedName name="QB_ROW_312350">#REF!</definedName>
    <definedName name="QB_ROW_312350_1" localSheetId="2" hidden="1">'BvA Detail'!$F$162</definedName>
    <definedName name="QB_ROW_3123500" localSheetId="4" hidden="1">'PL by Class'!$F$112</definedName>
    <definedName name="QB_ROW_3123500">#REF!</definedName>
    <definedName name="QB_ROW_313030" localSheetId="6" hidden="1">'General Ledger'!$D$1676</definedName>
    <definedName name="QB_ROW_313330" localSheetId="6" hidden="1">'General Ledger'!$D$1677</definedName>
    <definedName name="QB_ROW_314030" localSheetId="6" hidden="1">'General Ledger'!$D$1678</definedName>
    <definedName name="QB_ROW_314330" localSheetId="6" hidden="1">'General Ledger'!$D$1679</definedName>
    <definedName name="QB_ROW_315020" localSheetId="6" hidden="1">'General Ledger'!$C$1717</definedName>
    <definedName name="QB_ROW_315320" localSheetId="6" hidden="1">'General Ledger'!$C$1718</definedName>
    <definedName name="QB_ROW_316020" localSheetId="6" hidden="1">'General Ledger'!$C$1719</definedName>
    <definedName name="QB_ROW_316250" localSheetId="7" hidden="1">'Annual Budget'!$F$171</definedName>
    <definedName name="QB_ROW_316250">#REF!</definedName>
    <definedName name="QB_ROW_316250_1" localSheetId="2" hidden="1">'BvA Detail'!$F$170</definedName>
    <definedName name="QB_ROW_3162500">#REF!</definedName>
    <definedName name="QB_ROW_316320" localSheetId="6" hidden="1">'General Ledger'!$C$1720</definedName>
    <definedName name="QB_ROW_317020" localSheetId="6" hidden="1">'General Ledger'!$C$1721</definedName>
    <definedName name="QB_ROW_317250" localSheetId="7" hidden="1">'Annual Budget'!$F$172</definedName>
    <definedName name="QB_ROW_317250">#REF!</definedName>
    <definedName name="QB_ROW_317250_1" localSheetId="2" hidden="1">'BvA Detail'!$F$171</definedName>
    <definedName name="QB_ROW_3172500" localSheetId="4" hidden="1">'PL by Class'!$F$119</definedName>
    <definedName name="QB_ROW_3172500">#REF!</definedName>
    <definedName name="QB_ROW_317320" localSheetId="6" hidden="1">'General Ledger'!$C$1725</definedName>
    <definedName name="QB_ROW_318020" localSheetId="6" hidden="1">'General Ledger'!$C$1726</definedName>
    <definedName name="QB_ROW_318250" localSheetId="7" hidden="1">'Annual Budget'!$F$173</definedName>
    <definedName name="QB_ROW_318250">#REF!</definedName>
    <definedName name="QB_ROW_318250_1" localSheetId="2" hidden="1">'BvA Detail'!$F$172</definedName>
    <definedName name="QB_ROW_3182500" localSheetId="4" hidden="1">'PL by Class'!$F$120</definedName>
    <definedName name="QB_ROW_3182500">#REF!</definedName>
    <definedName name="QB_ROW_318320" localSheetId="6" hidden="1">'General Ledger'!$C$1734</definedName>
    <definedName name="QB_ROW_319020" localSheetId="6" hidden="1">'General Ledger'!$C$1735</definedName>
    <definedName name="QB_ROW_319250">#REF!</definedName>
    <definedName name="QB_ROW_3192500">#REF!</definedName>
    <definedName name="QB_ROW_319320" localSheetId="6" hidden="1">'General Ledger'!$C$1736</definedName>
    <definedName name="QB_ROW_320020" localSheetId="6" hidden="1">'General Ledger'!$C$1737</definedName>
    <definedName name="QB_ROW_320030" localSheetId="6" hidden="1">'General Ledger'!$D$1740</definedName>
    <definedName name="QB_ROW_320320" localSheetId="6" hidden="1">'General Ledger'!$C$1743</definedName>
    <definedName name="QB_ROW_320330" localSheetId="6" hidden="1">'General Ledger'!$D$1742</definedName>
    <definedName name="QB_ROW_320350" localSheetId="7" hidden="1">'Annual Budget'!$F$174</definedName>
    <definedName name="QB_ROW_320350">#REF!</definedName>
    <definedName name="QB_ROW_320350_1" localSheetId="2" hidden="1">'BvA Detail'!$F$173</definedName>
    <definedName name="QB_ROW_3203500" localSheetId="4" hidden="1">'PL by Class'!$F$121</definedName>
    <definedName name="QB_ROW_3203500">#REF!</definedName>
    <definedName name="QB_ROW_321020" localSheetId="6" hidden="1">'General Ledger'!$C$1744</definedName>
    <definedName name="QB_ROW_321320" localSheetId="6" hidden="1">'General Ledger'!$C$1745</definedName>
    <definedName name="QB_ROW_322020" localSheetId="6" hidden="1">'General Ledger'!$C$1746</definedName>
    <definedName name="QB_ROW_322320" localSheetId="6" hidden="1">'General Ledger'!$C$1747</definedName>
    <definedName name="QB_ROW_32301">#REF!</definedName>
    <definedName name="QB_ROW_323020" localSheetId="6" hidden="1">'General Ledger'!$C$1758</definedName>
    <definedName name="QB_ROW_323030" localSheetId="6" hidden="1">'General Ledger'!$D$1765</definedName>
    <definedName name="QB_ROW_323050" localSheetId="7" hidden="1">'Annual Budget'!$F$177</definedName>
    <definedName name="QB_ROW_323050">#REF!</definedName>
    <definedName name="QB_ROW_323050_1" localSheetId="2" hidden="1">'BvA Detail'!$F$176</definedName>
    <definedName name="QB_ROW_3230500">#REF!</definedName>
    <definedName name="QB_ROW_323320" localSheetId="6" hidden="1">'General Ledger'!$C$1767</definedName>
    <definedName name="QB_ROW_323330" localSheetId="6" hidden="1">'General Ledger'!$D$1766</definedName>
    <definedName name="QB_ROW_323350" localSheetId="7" hidden="1">'Annual Budget'!$F$179</definedName>
    <definedName name="QB_ROW_323350">#REF!</definedName>
    <definedName name="QB_ROW_323350_1" localSheetId="2" hidden="1">'BvA Detail'!$F$178</definedName>
    <definedName name="QB_ROW_3233500">#REF!</definedName>
    <definedName name="QB_ROW_324030" localSheetId="6" hidden="1">'General Ledger'!$D$1759</definedName>
    <definedName name="QB_ROW_324260" localSheetId="7" hidden="1">'Annual Budget'!$G$178</definedName>
    <definedName name="QB_ROW_324260">#REF!</definedName>
    <definedName name="QB_ROW_324260_1" localSheetId="2" hidden="1">'BvA Detail'!$G$177</definedName>
    <definedName name="QB_ROW_3242600">#REF!</definedName>
    <definedName name="QB_ROW_324330" localSheetId="6" hidden="1">'General Ledger'!$D$1760</definedName>
    <definedName name="QB_ROW_325030" localSheetId="6" hidden="1">'General Ledger'!$D$1761</definedName>
    <definedName name="QB_ROW_325260">#REF!</definedName>
    <definedName name="QB_ROW_325330" localSheetId="6" hidden="1">'General Ledger'!$D$1762</definedName>
    <definedName name="QB_ROW_326030" localSheetId="6" hidden="1">'General Ledger'!$D$1763</definedName>
    <definedName name="QB_ROW_326260">#REF!</definedName>
    <definedName name="QB_ROW_326330" localSheetId="6" hidden="1">'General Ledger'!$D$1764</definedName>
    <definedName name="QB_ROW_327020" localSheetId="6" hidden="1">'General Ledger'!$C$1768</definedName>
    <definedName name="QB_ROW_327320" localSheetId="6" hidden="1">'General Ledger'!$C$1769</definedName>
    <definedName name="QB_ROW_328020" localSheetId="6" hidden="1">'General Ledger'!$C$1770</definedName>
    <definedName name="QB_ROW_328320" localSheetId="6" hidden="1">'General Ledger'!$C$1771</definedName>
    <definedName name="QB_ROW_329010" localSheetId="6" hidden="1">'General Ledger'!$B$1775</definedName>
    <definedName name="QB_ROW_329020" localSheetId="6" hidden="1">'General Ledger'!$C$1780</definedName>
    <definedName name="QB_ROW_329310" localSheetId="6" hidden="1">'General Ledger'!$B$1782</definedName>
    <definedName name="QB_ROW_329320" localSheetId="6" hidden="1">'General Ledger'!$C$1781</definedName>
    <definedName name="QB_ROW_330020" localSheetId="6" hidden="1">'General Ledger'!$C$1776</definedName>
    <definedName name="QB_ROW_330320" localSheetId="6" hidden="1">'General Ledger'!$C$1777</definedName>
    <definedName name="QB_ROW_3310" localSheetId="6" hidden="1">'General Ledger'!$B$886</definedName>
    <definedName name="QB_ROW_3310">#REF!</definedName>
    <definedName name="QB_ROW_331020" localSheetId="6" hidden="1">'General Ledger'!$C$1778</definedName>
    <definedName name="QB_ROW_331320" localSheetId="6" hidden="1">'General Ledger'!$C$1779</definedName>
    <definedName name="QB_ROW_332010" localSheetId="6" hidden="1">'General Ledger'!$B$1855</definedName>
    <definedName name="QB_ROW_332020" localSheetId="6" hidden="1">'General Ledger'!$C$1873</definedName>
    <definedName name="QB_ROW_332040" localSheetId="7" hidden="1">'Annual Budget'!$E$188</definedName>
    <definedName name="QB_ROW_332040" localSheetId="2" hidden="1">'BvA Detail'!$E$186</definedName>
    <definedName name="QB_ROW_3320400" localSheetId="4" hidden="1">'PL by Class'!$E$128</definedName>
    <definedName name="QB_ROW_3321" localSheetId="3" hidden="1">'Balance Sheet'!$C$25</definedName>
    <definedName name="QB_ROW_3321">#REF!</definedName>
    <definedName name="QB_ROW_332310" localSheetId="6" hidden="1">'General Ledger'!$B$1875</definedName>
    <definedName name="QB_ROW_332320" localSheetId="6" hidden="1">'General Ledger'!$C$1874</definedName>
    <definedName name="QB_ROW_332340" localSheetId="7" hidden="1">'Annual Budget'!$E$192</definedName>
    <definedName name="QB_ROW_332340" localSheetId="2" hidden="1">'BvA Detail'!$E$190</definedName>
    <definedName name="QB_ROW_332340" localSheetId="1" hidden="1">'BvA Summary'!$E$23</definedName>
    <definedName name="QB_ROW_3323400" localSheetId="4" hidden="1">'PL by Class'!$E$132</definedName>
    <definedName name="QB_ROW_333020" localSheetId="6" hidden="1">'General Ledger'!$C$1858</definedName>
    <definedName name="QB_ROW_333250" localSheetId="7" hidden="1">'Annual Budget'!$F$189</definedName>
    <definedName name="QB_ROW_333250" localSheetId="2" hidden="1">'BvA Detail'!$F$187</definedName>
    <definedName name="QB_ROW_3332500" localSheetId="4" hidden="1">'PL by Class'!$F$129</definedName>
    <definedName name="QB_ROW_333320" localSheetId="6" hidden="1">'General Ledger'!$C$1860</definedName>
    <definedName name="QB_ROW_334020" localSheetId="6" hidden="1">'General Ledger'!$C$1870</definedName>
    <definedName name="QB_ROW_334250" localSheetId="7" hidden="1">'Annual Budget'!$F$191</definedName>
    <definedName name="QB_ROW_334250" localSheetId="2" hidden="1">'BvA Detail'!$F$189</definedName>
    <definedName name="QB_ROW_3342500" localSheetId="4" hidden="1">'PL by Class'!$F$131</definedName>
    <definedName name="QB_ROW_334320" localSheetId="6" hidden="1">'General Ledger'!$C$1872</definedName>
    <definedName name="QB_ROW_335020" localSheetId="6" hidden="1">'General Ledger'!$C$1856</definedName>
    <definedName name="QB_ROW_335320" localSheetId="6" hidden="1">'General Ledger'!$C$1857</definedName>
    <definedName name="QB_ROW_336010" localSheetId="6" hidden="1">'General Ledger'!$B$1916</definedName>
    <definedName name="QB_ROW_336240" localSheetId="7" hidden="1">'Annual Budget'!$E$196</definedName>
    <definedName name="QB_ROW_336240">#REF!</definedName>
    <definedName name="QB_ROW_336240_1" localSheetId="2" hidden="1">'BvA Detail'!$E$194</definedName>
    <definedName name="QB_ROW_336240_1" localSheetId="1" hidden="1">'BvA Summary'!$E$25</definedName>
    <definedName name="QB_ROW_336310" localSheetId="6" hidden="1">'General Ledger'!$B$1917</definedName>
    <definedName name="QB_ROW_337010" localSheetId="6" hidden="1">'General Ledger'!$B$1918</definedName>
    <definedName name="QB_ROW_337020" localSheetId="6" hidden="1">'General Ledger'!$C$1923</definedName>
    <definedName name="QB_ROW_337310" localSheetId="6" hidden="1">'General Ledger'!$B$1925</definedName>
    <definedName name="QB_ROW_337320" localSheetId="6" hidden="1">'General Ledger'!$C$1924</definedName>
    <definedName name="QB_ROW_338020" localSheetId="6" hidden="1">'General Ledger'!$C$1919</definedName>
    <definedName name="QB_ROW_338320" localSheetId="6" hidden="1">'General Ledger'!$C$1920</definedName>
    <definedName name="QB_ROW_339020" localSheetId="6" hidden="1">'General Ledger'!$C$1921</definedName>
    <definedName name="QB_ROW_339320" localSheetId="6" hidden="1">'General Ledger'!$C$1922</definedName>
    <definedName name="QB_ROW_340010" localSheetId="6" hidden="1">'General Ledger'!$B$1984</definedName>
    <definedName name="QB_ROW_34010" localSheetId="6" hidden="1">'General Ledger'!$B$1954</definedName>
    <definedName name="QB_ROW_340310" localSheetId="6" hidden="1">'General Ledger'!$B$1985</definedName>
    <definedName name="QB_ROW_341030" localSheetId="6" hidden="1">'General Ledger'!$D$1258</definedName>
    <definedName name="QB_ROW_341030">#REF!</definedName>
    <definedName name="QB_ROW_341260" localSheetId="7" hidden="1">'Annual Budget'!$G$72</definedName>
    <definedName name="QB_ROW_341260">#REF!</definedName>
    <definedName name="QB_ROW_341260_1" localSheetId="2" hidden="1">'BvA Detail'!$G$71</definedName>
    <definedName name="QB_ROW_3412600">#REF!</definedName>
    <definedName name="QB_ROW_341330" localSheetId="6" hidden="1">'General Ledger'!$D$1259</definedName>
    <definedName name="QB_ROW_341330">#REF!</definedName>
    <definedName name="QB_ROW_342030" localSheetId="6" hidden="1">'General Ledger'!$D$1550</definedName>
    <definedName name="QB_ROW_342260" localSheetId="7" hidden="1">'Annual Budget'!$G$130</definedName>
    <definedName name="QB_ROW_342260">#REF!</definedName>
    <definedName name="QB_ROW_342260_1" localSheetId="2" hidden="1">'BvA Detail'!$G$129</definedName>
    <definedName name="QB_ROW_3422600">#REF!</definedName>
    <definedName name="QB_ROW_342330" localSheetId="6" hidden="1">'General Ledger'!$D$1551</definedName>
    <definedName name="QB_ROW_343030" localSheetId="6" hidden="1">'General Ledger'!$D$1552</definedName>
    <definedName name="QB_ROW_34310" localSheetId="6" hidden="1">'General Ledger'!$B$1955</definedName>
    <definedName name="QB_ROW_343260" localSheetId="7" hidden="1">'Annual Budget'!$G$131</definedName>
    <definedName name="QB_ROW_343260" localSheetId="2" hidden="1">'BvA Detail'!$G$130</definedName>
    <definedName name="QB_ROW_343330" localSheetId="6" hidden="1">'General Ledger'!$D$1553</definedName>
    <definedName name="QB_ROW_344030" localSheetId="6" hidden="1">'General Ledger'!$D$1554</definedName>
    <definedName name="QB_ROW_344260" localSheetId="7" hidden="1">'Annual Budget'!$G$132</definedName>
    <definedName name="QB_ROW_344260">#REF!</definedName>
    <definedName name="QB_ROW_344260_1" localSheetId="2" hidden="1">'BvA Detail'!$G$131</definedName>
    <definedName name="QB_ROW_3442600">#REF!</definedName>
    <definedName name="QB_ROW_344330" localSheetId="6" hidden="1">'General Ledger'!$D$1555</definedName>
    <definedName name="QB_ROW_345030" localSheetId="6" hidden="1">'General Ledger'!$D$1556</definedName>
    <definedName name="QB_ROW_345260" localSheetId="7" hidden="1">'Annual Budget'!$G$133</definedName>
    <definedName name="QB_ROW_345260">#REF!</definedName>
    <definedName name="QB_ROW_345260_1" localSheetId="2" hidden="1">'BvA Detail'!$G$132</definedName>
    <definedName name="QB_ROW_3452600">#REF!</definedName>
    <definedName name="QB_ROW_345330" localSheetId="6" hidden="1">'General Ledger'!$D$1557</definedName>
    <definedName name="QB_ROW_346020" localSheetId="6" hidden="1">'General Ledger'!$C$1201</definedName>
    <definedName name="QB_ROW_346020">#REF!</definedName>
    <definedName name="QB_ROW_346250" localSheetId="7" hidden="1">'Annual Budget'!$F$59</definedName>
    <definedName name="QB_ROW_346250">#REF!</definedName>
    <definedName name="QB_ROW_346250_1" localSheetId="2" hidden="1">'BvA Detail'!$F$58</definedName>
    <definedName name="QB_ROW_3462500" localSheetId="4" hidden="1">'PL by Class'!$F$50</definedName>
    <definedName name="QB_ROW_3462500">#REF!</definedName>
    <definedName name="QB_ROW_346320" localSheetId="6" hidden="1">'General Ledger'!$C$1203</definedName>
    <definedName name="QB_ROW_346320">#REF!</definedName>
    <definedName name="QB_ROW_347020" localSheetId="6" hidden="1">'General Ledger'!$C$1207</definedName>
    <definedName name="QB_ROW_347020">#REF!</definedName>
    <definedName name="QB_ROW_347320" localSheetId="6" hidden="1">'General Ledger'!$C$1208</definedName>
    <definedName name="QB_ROW_347320">#REF!</definedName>
    <definedName name="QB_ROW_348010" localSheetId="6" hidden="1">'General Ledger'!$B$414</definedName>
    <definedName name="QB_ROW_348010">#REF!</definedName>
    <definedName name="QB_ROW_348220" localSheetId="3" hidden="1">'Balance Sheet'!$C$42</definedName>
    <definedName name="QB_ROW_348220">#REF!</definedName>
    <definedName name="QB_ROW_348310" localSheetId="6" hidden="1">'General Ledger'!$B$415</definedName>
    <definedName name="QB_ROW_348310">#REF!</definedName>
    <definedName name="QB_ROW_349010" localSheetId="6" hidden="1">'General Ledger'!$B$412</definedName>
    <definedName name="QB_ROW_349010">#REF!</definedName>
    <definedName name="QB_ROW_349220">#REF!</definedName>
    <definedName name="QB_ROW_349310" localSheetId="6" hidden="1">'General Ledger'!$B$413</definedName>
    <definedName name="QB_ROW_349310">#REF!</definedName>
    <definedName name="QB_ROW_350010" localSheetId="6" hidden="1">'General Ledger'!$B$1876</definedName>
    <definedName name="QB_ROW_350020" localSheetId="6" hidden="1">'General Ledger'!$C$1913</definedName>
    <definedName name="QB_ROW_350040" localSheetId="7" hidden="1">'Annual Budget'!$E$193</definedName>
    <definedName name="QB_ROW_350040">#REF!</definedName>
    <definedName name="QB_ROW_350040_1" localSheetId="2" hidden="1">'BvA Detail'!$E$191</definedName>
    <definedName name="QB_ROW_350310" localSheetId="6" hidden="1">'General Ledger'!$B$1915</definedName>
    <definedName name="QB_ROW_350320" localSheetId="6" hidden="1">'General Ledger'!$C$1914</definedName>
    <definedName name="QB_ROW_350340" localSheetId="7" hidden="1">'Annual Budget'!$E$195</definedName>
    <definedName name="QB_ROW_350340">#REF!</definedName>
    <definedName name="QB_ROW_350340_1" localSheetId="2" hidden="1">'BvA Detail'!$E$193</definedName>
    <definedName name="QB_ROW_350340_1" localSheetId="1" hidden="1">'BvA Summary'!$E$24</definedName>
    <definedName name="QB_ROW_351020" localSheetId="6" hidden="1">'General Ledger'!$C$1877</definedName>
    <definedName name="QB_ROW_351030" localSheetId="6" hidden="1">'General Ledger'!$D$1884</definedName>
    <definedName name="QB_ROW_351320" localSheetId="6" hidden="1">'General Ledger'!$C$1886</definedName>
    <definedName name="QB_ROW_351330" localSheetId="6" hidden="1">'General Ledger'!$D$1885</definedName>
    <definedName name="QB_ROW_352030" localSheetId="6" hidden="1">'General Ledger'!$D$1878</definedName>
    <definedName name="QB_ROW_352330" localSheetId="6" hidden="1">'General Ledger'!$D$1879</definedName>
    <definedName name="QB_ROW_353030" localSheetId="6" hidden="1">'General Ledger'!$D$1880</definedName>
    <definedName name="QB_ROW_353330" localSheetId="6" hidden="1">'General Ledger'!$D$1881</definedName>
    <definedName name="QB_ROW_354030" localSheetId="6" hidden="1">'General Ledger'!$D$1882</definedName>
    <definedName name="QB_ROW_354330" localSheetId="6" hidden="1">'General Ledger'!$D$1883</definedName>
    <definedName name="QB_ROW_355020" localSheetId="6" hidden="1">'General Ledger'!$C$1887</definedName>
    <definedName name="QB_ROW_355320" localSheetId="6" hidden="1">'General Ledger'!$C$1888</definedName>
    <definedName name="QB_ROW_356020" localSheetId="6" hidden="1">'General Ledger'!$C$1889</definedName>
    <definedName name="QB_ROW_356320" localSheetId="6" hidden="1">'General Ledger'!$C$1890</definedName>
    <definedName name="QB_ROW_357020" localSheetId="6" hidden="1">'General Ledger'!$C$1891</definedName>
    <definedName name="QB_ROW_357250" localSheetId="7" hidden="1">'Annual Budget'!$F$194</definedName>
    <definedName name="QB_ROW_357250">#REF!</definedName>
    <definedName name="QB_ROW_357250_1" localSheetId="2" hidden="1">'BvA Detail'!$F$192</definedName>
    <definedName name="QB_ROW_357320" localSheetId="6" hidden="1">'General Ledger'!$C$1892</definedName>
    <definedName name="QB_ROW_358020" localSheetId="6" hidden="1">'General Ledger'!$C$1893</definedName>
    <definedName name="QB_ROW_358320" localSheetId="6" hidden="1">'General Ledger'!$C$1894</definedName>
    <definedName name="QB_ROW_359020" localSheetId="6" hidden="1">'General Ledger'!$C$1895</definedName>
    <definedName name="QB_ROW_359320" localSheetId="6" hidden="1">'General Ledger'!$C$1896</definedName>
    <definedName name="QB_ROW_360020" localSheetId="6" hidden="1">'General Ledger'!$C$1897</definedName>
    <definedName name="QB_ROW_360320" localSheetId="6" hidden="1">'General Ledger'!$C$1898</definedName>
    <definedName name="QB_ROW_361020" localSheetId="6" hidden="1">'General Ledger'!$C$1899</definedName>
    <definedName name="QB_ROW_361320" localSheetId="6" hidden="1">'General Ledger'!$C$1900</definedName>
    <definedName name="QB_ROW_362020" localSheetId="6" hidden="1">'General Ledger'!$C$1901</definedName>
    <definedName name="QB_ROW_362320" localSheetId="6" hidden="1">'General Ledger'!$C$1902</definedName>
    <definedName name="QB_ROW_363020" localSheetId="6" hidden="1">'General Ledger'!$C$1903</definedName>
    <definedName name="QB_ROW_363320" localSheetId="6" hidden="1">'General Ledger'!$C$1904</definedName>
    <definedName name="QB_ROW_364020" localSheetId="6" hidden="1">'General Ledger'!$C$1909</definedName>
    <definedName name="QB_ROW_364320" localSheetId="6" hidden="1">'General Ledger'!$C$1910</definedName>
    <definedName name="QB_ROW_365020" localSheetId="6" hidden="1">'General Ledger'!$C$1911</definedName>
    <definedName name="QB_ROW_365250">#REF!</definedName>
    <definedName name="QB_ROW_365320" localSheetId="6" hidden="1">'General Ledger'!$C$1912</definedName>
    <definedName name="QB_ROW_367020" localSheetId="6" hidden="1">'General Ledger'!$C$1519</definedName>
    <definedName name="QB_ROW_367030" localSheetId="6" hidden="1">'General Ledger'!$D$1546</definedName>
    <definedName name="QB_ROW_367050" localSheetId="7" hidden="1">'Annual Budget'!$F$126</definedName>
    <definedName name="QB_ROW_367050">#REF!</definedName>
    <definedName name="QB_ROW_367050_1" localSheetId="2" hidden="1">'BvA Detail'!$F$125</definedName>
    <definedName name="QB_ROW_3670500" localSheetId="4" hidden="1">'PL by Class'!$F$93</definedName>
    <definedName name="QB_ROW_3670500">#REF!</definedName>
    <definedName name="QB_ROW_367320" localSheetId="6" hidden="1">'General Ledger'!$C$1548</definedName>
    <definedName name="QB_ROW_367330" localSheetId="6" hidden="1">'General Ledger'!$D$1547</definedName>
    <definedName name="QB_ROW_367350" localSheetId="7" hidden="1">'Annual Budget'!$F$128</definedName>
    <definedName name="QB_ROW_367350">#REF!</definedName>
    <definedName name="QB_ROW_367350_1" localSheetId="2" hidden="1">'BvA Detail'!$F$127</definedName>
    <definedName name="QB_ROW_3673500" localSheetId="4" hidden="1">'PL by Class'!$F$95</definedName>
    <definedName name="QB_ROW_3673500">#REF!</definedName>
    <definedName name="QB_ROW_368010" localSheetId="6" hidden="1">'General Ledger'!$B$1783</definedName>
    <definedName name="QB_ROW_368020" localSheetId="6" hidden="1">'General Ledger'!$C$1852</definedName>
    <definedName name="QB_ROW_368040" localSheetId="7" hidden="1">'Annual Budget'!$E$181</definedName>
    <definedName name="QB_ROW_368040">#REF!</definedName>
    <definedName name="QB_ROW_368040_1" localSheetId="2" hidden="1">'BvA Detail'!$E$180</definedName>
    <definedName name="QB_ROW_3680400" localSheetId="4" hidden="1">'PL by Class'!$E$123</definedName>
    <definedName name="QB_ROW_3680400">#REF!</definedName>
    <definedName name="QB_ROW_368310" localSheetId="6" hidden="1">'General Ledger'!$B$1854</definedName>
    <definedName name="QB_ROW_368320" localSheetId="6" hidden="1">'General Ledger'!$C$1853</definedName>
    <definedName name="QB_ROW_368340" localSheetId="7" hidden="1">'Annual Budget'!$E$187</definedName>
    <definedName name="QB_ROW_368340">#REF!</definedName>
    <definedName name="QB_ROW_368340_1" localSheetId="2" hidden="1">'BvA Detail'!$E$185</definedName>
    <definedName name="QB_ROW_368340_1" localSheetId="1" hidden="1">'BvA Summary'!$E$22</definedName>
    <definedName name="QB_ROW_3683400" localSheetId="4" hidden="1">'PL by Class'!$E$127</definedName>
    <definedName name="QB_ROW_3683400">#REF!</definedName>
    <definedName name="QB_ROW_369020" localSheetId="6" hidden="1">'General Ledger'!$C$1784</definedName>
    <definedName name="QB_ROW_369250">#REF!</definedName>
    <definedName name="QB_ROW_369320" localSheetId="6" hidden="1">'General Ledger'!$C$1785</definedName>
    <definedName name="QB_ROW_370020" localSheetId="6" hidden="1">'General Ledger'!$C$318</definedName>
    <definedName name="QB_ROW_370020">#REF!</definedName>
    <definedName name="QB_ROW_370240" localSheetId="3" hidden="1">'Balance Sheet'!$E$18</definedName>
    <definedName name="QB_ROW_370240">#REF!</definedName>
    <definedName name="QB_ROW_370320" localSheetId="6" hidden="1">'General Ledger'!$C$320</definedName>
    <definedName name="QB_ROW_370320">#REF!</definedName>
    <definedName name="QB_ROW_371020" localSheetId="6" hidden="1">'General Ledger'!$C$853</definedName>
    <definedName name="QB_ROW_371020">#REF!</definedName>
    <definedName name="QB_ROW_371320" localSheetId="6" hidden="1">'General Ledger'!$C$854</definedName>
    <definedName name="QB_ROW_371320">#REF!</definedName>
    <definedName name="QB_ROW_372020" localSheetId="6" hidden="1">'General Ledger'!$C$1796</definedName>
    <definedName name="QB_ROW_372250">#REF!</definedName>
    <definedName name="QB_ROW_372320" localSheetId="6" hidden="1">'General Ledger'!$C$1797</definedName>
    <definedName name="QB_ROW_373020" localSheetId="6" hidden="1">'General Ledger'!$C$1285</definedName>
    <definedName name="QB_ROW_373020">#REF!</definedName>
    <definedName name="QB_ROW_373250" localSheetId="7" hidden="1">'Annual Budget'!$F$79</definedName>
    <definedName name="QB_ROW_373250">#REF!</definedName>
    <definedName name="QB_ROW_373250_1" localSheetId="2" hidden="1">'BvA Detail'!$F$78</definedName>
    <definedName name="QB_ROW_3732500" localSheetId="4" hidden="1">'PL by Class'!$F$63</definedName>
    <definedName name="QB_ROW_3732500">#REF!</definedName>
    <definedName name="QB_ROW_373320" localSheetId="6" hidden="1">'General Ledger'!$C$1287</definedName>
    <definedName name="QB_ROW_373320">#REF!</definedName>
    <definedName name="QB_ROW_374020" localSheetId="6" hidden="1">'General Ledger'!$C$1390</definedName>
    <definedName name="QB_ROW_374250" localSheetId="7" hidden="1">'Annual Budget'!$F$95</definedName>
    <definedName name="QB_ROW_374250" localSheetId="2" hidden="1">'BvA Detail'!$F$94</definedName>
    <definedName name="QB_ROW_3742500" localSheetId="4" hidden="1">'PL by Class'!$F$73</definedName>
    <definedName name="QB_ROW_374320" localSheetId="6" hidden="1">'General Ledger'!$C$1392</definedName>
    <definedName name="QB_ROW_375020" localSheetId="6" hidden="1">'General Ledger'!$C$1288</definedName>
    <definedName name="QB_ROW_375020">#REF!</definedName>
    <definedName name="QB_ROW_375250" localSheetId="7" hidden="1">'Annual Budget'!$F$80</definedName>
    <definedName name="QB_ROW_375250">#REF!</definedName>
    <definedName name="QB_ROW_375250_1" localSheetId="2" hidden="1">'BvA Detail'!$F$79</definedName>
    <definedName name="QB_ROW_3752500" localSheetId="4" hidden="1">'PL by Class'!$F$64</definedName>
    <definedName name="QB_ROW_3752500">#REF!</definedName>
    <definedName name="QB_ROW_375320" localSheetId="6" hidden="1">'General Ledger'!$C$1290</definedName>
    <definedName name="QB_ROW_375320">#REF!</definedName>
    <definedName name="QB_ROW_376020" localSheetId="6" hidden="1">'General Ledger'!$C$1291</definedName>
    <definedName name="QB_ROW_376020">#REF!</definedName>
    <definedName name="QB_ROW_376250" localSheetId="7" hidden="1">'Annual Budget'!$F$81</definedName>
    <definedName name="QB_ROW_376250">#REF!</definedName>
    <definedName name="QB_ROW_376250_1" localSheetId="2" hidden="1">'BvA Detail'!$F$80</definedName>
    <definedName name="QB_ROW_3762500" localSheetId="4" hidden="1">'PL by Class'!$F$65</definedName>
    <definedName name="QB_ROW_3762500">#REF!</definedName>
    <definedName name="QB_ROW_376320" localSheetId="6" hidden="1">'General Ledger'!$C$1294</definedName>
    <definedName name="QB_ROW_376320">#REF!</definedName>
    <definedName name="QB_ROW_377020" localSheetId="6" hidden="1">'General Ledger'!$C$1295</definedName>
    <definedName name="QB_ROW_377020">#REF!</definedName>
    <definedName name="QB_ROW_377250" localSheetId="7" hidden="1">'Annual Budget'!$F$82</definedName>
    <definedName name="QB_ROW_377250">#REF!</definedName>
    <definedName name="QB_ROW_377250_1" localSheetId="2" hidden="1">'BvA Detail'!$F$81</definedName>
    <definedName name="QB_ROW_3772500" localSheetId="4" hidden="1">'PL by Class'!$F$66</definedName>
    <definedName name="QB_ROW_3772500">#REF!</definedName>
    <definedName name="QB_ROW_377320" localSheetId="6" hidden="1">'General Ledger'!$C$1297</definedName>
    <definedName name="QB_ROW_377320">#REF!</definedName>
    <definedName name="QB_ROW_378020" localSheetId="6" hidden="1">'General Ledger'!$C$1298</definedName>
    <definedName name="QB_ROW_378020">#REF!</definedName>
    <definedName name="QB_ROW_378250" localSheetId="7" hidden="1">'Annual Budget'!$F$83</definedName>
    <definedName name="QB_ROW_378250">#REF!</definedName>
    <definedName name="QB_ROW_378250_1" localSheetId="2" hidden="1">'BvA Detail'!$F$82</definedName>
    <definedName name="QB_ROW_3782500" localSheetId="4" hidden="1">'PL by Class'!$F$67</definedName>
    <definedName name="QB_ROW_3782500">#REF!</definedName>
    <definedName name="QB_ROW_378320" localSheetId="6" hidden="1">'General Ledger'!$C$1302</definedName>
    <definedName name="QB_ROW_378320">#REF!</definedName>
    <definedName name="QB_ROW_379020" localSheetId="6" hidden="1">'General Ledger'!$C$1303</definedName>
    <definedName name="QB_ROW_379020">#REF!</definedName>
    <definedName name="QB_ROW_379250" localSheetId="7" hidden="1">'Annual Budget'!$F$84</definedName>
    <definedName name="QB_ROW_379250">#REF!</definedName>
    <definedName name="QB_ROW_379250_1" localSheetId="2" hidden="1">'BvA Detail'!$F$83</definedName>
    <definedName name="QB_ROW_379320" localSheetId="6" hidden="1">'General Ledger'!$C$1304</definedName>
    <definedName name="QB_ROW_379320">#REF!</definedName>
    <definedName name="QB_ROW_380020" localSheetId="6" hidden="1">'General Ledger'!$C$1305</definedName>
    <definedName name="QB_ROW_380020">#REF!</definedName>
    <definedName name="QB_ROW_380250" localSheetId="7" hidden="1">'Annual Budget'!$F$85</definedName>
    <definedName name="QB_ROW_380250">#REF!</definedName>
    <definedName name="QB_ROW_380250_1" localSheetId="2" hidden="1">'BvA Detail'!$F$84</definedName>
    <definedName name="QB_ROW_3802500" localSheetId="4" hidden="1">'PL by Class'!$F$68</definedName>
    <definedName name="QB_ROW_3802500">#REF!</definedName>
    <definedName name="QB_ROW_380320" localSheetId="6" hidden="1">'General Ledger'!$C$1307</definedName>
    <definedName name="QB_ROW_380320">#REF!</definedName>
    <definedName name="QB_ROW_381020" localSheetId="6" hidden="1">'General Ledger'!$C$1212</definedName>
    <definedName name="QB_ROW_381020">#REF!</definedName>
    <definedName name="QB_ROW_381250" localSheetId="7" hidden="1">'Annual Budget'!$F$62</definedName>
    <definedName name="QB_ROW_381250">#REF!</definedName>
    <definedName name="QB_ROW_381250_1" localSheetId="2" hidden="1">'BvA Detail'!$F$61</definedName>
    <definedName name="QB_ROW_3812500" localSheetId="4" hidden="1">'PL by Class'!$F$53</definedName>
    <definedName name="QB_ROW_3812500">#REF!</definedName>
    <definedName name="QB_ROW_381320" localSheetId="6" hidden="1">'General Ledger'!$C$1217</definedName>
    <definedName name="QB_ROW_381320">#REF!</definedName>
    <definedName name="QB_ROW_382020" localSheetId="6" hidden="1">'General Ledger'!$C$1218</definedName>
    <definedName name="QB_ROW_382020">#REF!</definedName>
    <definedName name="QB_ROW_382250" localSheetId="7" hidden="1">'Annual Budget'!$F$63</definedName>
    <definedName name="QB_ROW_382250">#REF!</definedName>
    <definedName name="QB_ROW_382250_1" localSheetId="2" hidden="1">'BvA Detail'!$F$62</definedName>
    <definedName name="QB_ROW_3822500" localSheetId="4" hidden="1">'PL by Class'!$F$54</definedName>
    <definedName name="QB_ROW_3822500">#REF!</definedName>
    <definedName name="QB_ROW_382320" localSheetId="6" hidden="1">'General Ledger'!$C$1221</definedName>
    <definedName name="QB_ROW_382320">#REF!</definedName>
    <definedName name="QB_ROW_383020" localSheetId="6" hidden="1">'General Ledger'!$C$1222</definedName>
    <definedName name="QB_ROW_383020">#REF!</definedName>
    <definedName name="QB_ROW_383250" localSheetId="7" hidden="1">'Annual Budget'!$F$64</definedName>
    <definedName name="QB_ROW_383250">#REF!</definedName>
    <definedName name="QB_ROW_383250_1" localSheetId="2" hidden="1">'BvA Detail'!$F$63</definedName>
    <definedName name="QB_ROW_3832500" localSheetId="4" hidden="1">'PL by Class'!$F$55</definedName>
    <definedName name="QB_ROW_3832500">#REF!</definedName>
    <definedName name="QB_ROW_383320" localSheetId="6" hidden="1">'General Ledger'!$C$1227</definedName>
    <definedName name="QB_ROW_383320">#REF!</definedName>
    <definedName name="QB_ROW_384020" localSheetId="6" hidden="1">'General Ledger'!$C$1228</definedName>
    <definedName name="QB_ROW_384020">#REF!</definedName>
    <definedName name="QB_ROW_384250" localSheetId="7" hidden="1">'Annual Budget'!$F$65</definedName>
    <definedName name="QB_ROW_384250">#REF!</definedName>
    <definedName name="QB_ROW_384250_1" localSheetId="2" hidden="1">'BvA Detail'!$F$64</definedName>
    <definedName name="QB_ROW_384320" localSheetId="6" hidden="1">'General Ledger'!$C$1229</definedName>
    <definedName name="QB_ROW_384320">#REF!</definedName>
    <definedName name="QB_ROW_385020" localSheetId="6" hidden="1">'General Ledger'!$C$1230</definedName>
    <definedName name="QB_ROW_385020">#REF!</definedName>
    <definedName name="QB_ROW_385250" localSheetId="7" hidden="1">'Annual Budget'!$F$66</definedName>
    <definedName name="QB_ROW_385250">#REF!</definedName>
    <definedName name="QB_ROW_385250_1" localSheetId="2" hidden="1">'BvA Detail'!$F$65</definedName>
    <definedName name="QB_ROW_3852500" localSheetId="4" hidden="1">'PL by Class'!$F$56</definedName>
    <definedName name="QB_ROW_3852500">#REF!</definedName>
    <definedName name="QB_ROW_385320" localSheetId="6" hidden="1">'General Ledger'!$C$1232</definedName>
    <definedName name="QB_ROW_385320">#REF!</definedName>
    <definedName name="QB_ROW_386020" localSheetId="6" hidden="1">'General Ledger'!$C$1434</definedName>
    <definedName name="QB_ROW_386250" localSheetId="7" hidden="1">'Annual Budget'!$F$102</definedName>
    <definedName name="QB_ROW_386250">#REF!</definedName>
    <definedName name="QB_ROW_386250_1" localSheetId="2" hidden="1">'BvA Detail'!$F$101</definedName>
    <definedName name="QB_ROW_3862500">#REF!</definedName>
    <definedName name="QB_ROW_386320" localSheetId="6" hidden="1">'General Ledger'!$C$1435</definedName>
    <definedName name="QB_ROW_387010" localSheetId="6" hidden="1">'General Ledger'!$B$858</definedName>
    <definedName name="QB_ROW_387010">#REF!</definedName>
    <definedName name="QB_ROW_387310" localSheetId="6" hidden="1">'General Ledger'!$B$859</definedName>
    <definedName name="QB_ROW_387310">#REF!</definedName>
    <definedName name="QB_ROW_388020" localSheetId="6" hidden="1">'General Ledger'!$C$1193</definedName>
    <definedName name="QB_ROW_388020">#REF!</definedName>
    <definedName name="QB_ROW_388320" localSheetId="6" hidden="1">'General Ledger'!$C$1194</definedName>
    <definedName name="QB_ROW_388320">#REF!</definedName>
    <definedName name="QB_ROW_389030" localSheetId="6" hidden="1">'General Ledger'!$D$1260</definedName>
    <definedName name="QB_ROW_389030">#REF!</definedName>
    <definedName name="QB_ROW_389260">#REF!</definedName>
    <definedName name="QB_ROW_389330" localSheetId="6" hidden="1">'General Ledger'!$D$1261</definedName>
    <definedName name="QB_ROW_389330">#REF!</definedName>
    <definedName name="QB_ROW_390030" localSheetId="6" hidden="1">'General Ledger'!$D$1262</definedName>
    <definedName name="QB_ROW_390030">#REF!</definedName>
    <definedName name="QB_ROW_390330" localSheetId="6" hidden="1">'General Ledger'!$D$1263</definedName>
    <definedName name="QB_ROW_390330">#REF!</definedName>
    <definedName name="QB_ROW_391030" localSheetId="6" hidden="1">'General Ledger'!$D$1414</definedName>
    <definedName name="QB_ROW_391260">#REF!</definedName>
    <definedName name="QB_ROW_391330" localSheetId="6" hidden="1">'General Ledger'!$D$1415</definedName>
    <definedName name="QB_ROW_392030" localSheetId="6" hidden="1">'General Ledger'!$D$1443</definedName>
    <definedName name="QB_ROW_392330" localSheetId="6" hidden="1">'General Ledger'!$D$1444</definedName>
    <definedName name="QB_ROW_393020" localSheetId="6" hidden="1">'General Ledger'!$C$1449</definedName>
    <definedName name="QB_ROW_393250" localSheetId="7" hidden="1">'Annual Budget'!$F$104</definedName>
    <definedName name="QB_ROW_393250">#REF!</definedName>
    <definedName name="QB_ROW_393250_1" localSheetId="2" hidden="1">'BvA Detail'!$F$103</definedName>
    <definedName name="QB_ROW_3932500">#REF!</definedName>
    <definedName name="QB_ROW_393320" localSheetId="6" hidden="1">'General Ledger'!$C$1450</definedName>
    <definedName name="QB_ROW_395030" localSheetId="6" hidden="1">'General Ledger'!$D$1558</definedName>
    <definedName name="QB_ROW_395260" localSheetId="7" hidden="1">'Annual Budget'!$G$134</definedName>
    <definedName name="QB_ROW_395260">#REF!</definedName>
    <definedName name="QB_ROW_395260_1" localSheetId="2" hidden="1">'BvA Detail'!$G$133</definedName>
    <definedName name="QB_ROW_395330" localSheetId="6" hidden="1">'General Ledger'!$D$1559</definedName>
    <definedName name="QB_ROW_396030" localSheetId="6" hidden="1">'General Ledger'!$D$1680</definedName>
    <definedName name="QB_ROW_396260" localSheetId="7" hidden="1">'Annual Budget'!$G$161</definedName>
    <definedName name="QB_ROW_396260">#REF!</definedName>
    <definedName name="QB_ROW_396260_1" localSheetId="2" hidden="1">'BvA Detail'!$G$160</definedName>
    <definedName name="QB_ROW_3962600">#REF!</definedName>
    <definedName name="QB_ROW_396330" localSheetId="6" hidden="1">'General Ledger'!$D$1681</definedName>
    <definedName name="QB_ROW_397030" localSheetId="6" hidden="1">'General Ledger'!$D$1505</definedName>
    <definedName name="QB_ROW_397260" localSheetId="7" hidden="1">'Annual Budget'!$G$121</definedName>
    <definedName name="QB_ROW_397260">#REF!</definedName>
    <definedName name="QB_ROW_397260_1" localSheetId="2" hidden="1">'BvA Detail'!$G$120</definedName>
    <definedName name="QB_ROW_3972600" localSheetId="4" hidden="1">'PL by Class'!$G$89</definedName>
    <definedName name="QB_ROW_3972600">#REF!</definedName>
    <definedName name="QB_ROW_397330" localSheetId="6" hidden="1">'General Ledger'!$D$1509</definedName>
    <definedName name="QB_ROW_398030" localSheetId="6" hidden="1">'General Ledger'!$D$1688</definedName>
    <definedName name="QB_ROW_398330" localSheetId="6" hidden="1">'General Ledger'!$D$1689</definedName>
    <definedName name="QB_ROW_399030" localSheetId="6" hidden="1">'General Ledger'!$D$1690</definedName>
    <definedName name="QB_ROW_399260">#REF!</definedName>
    <definedName name="QB_ROW_399330" localSheetId="6" hidden="1">'General Ledger'!$D$1691</definedName>
    <definedName name="QB_ROW_400020" localSheetId="6" hidden="1">'General Ledger'!$C$1698</definedName>
    <definedName name="QB_ROW_400030" localSheetId="6" hidden="1">'General Ledger'!$D$1714</definedName>
    <definedName name="QB_ROW_400050" localSheetId="7" hidden="1">'Annual Budget'!$F$167</definedName>
    <definedName name="QB_ROW_400050">#REF!</definedName>
    <definedName name="QB_ROW_400050_1" localSheetId="2" hidden="1">'BvA Detail'!$F$166</definedName>
    <definedName name="QB_ROW_4000500" localSheetId="4" hidden="1">'PL by Class'!$F$116</definedName>
    <definedName name="QB_ROW_4000500">#REF!</definedName>
    <definedName name="QB_ROW_40010" localSheetId="6" hidden="1">'General Ledger'!$B$1956</definedName>
    <definedName name="QB_ROW_400320" localSheetId="6" hidden="1">'General Ledger'!$C$1716</definedName>
    <definedName name="QB_ROW_400330" localSheetId="6" hidden="1">'General Ledger'!$D$1715</definedName>
    <definedName name="QB_ROW_400350" localSheetId="7" hidden="1">'Annual Budget'!$F$170</definedName>
    <definedName name="QB_ROW_400350">#REF!</definedName>
    <definedName name="QB_ROW_400350_1" localSheetId="2" hidden="1">'BvA Detail'!$F$169</definedName>
    <definedName name="QB_ROW_4003500" localSheetId="4" hidden="1">'PL by Class'!$F$118</definedName>
    <definedName name="QB_ROW_4003500">#REF!</definedName>
    <definedName name="QB_ROW_401030" localSheetId="6" hidden="1">'General Ledger'!$D$1699</definedName>
    <definedName name="QB_ROW_401260">#REF!</definedName>
    <definedName name="QB_ROW_401330" localSheetId="6" hidden="1">'General Ledger'!$D$1700</definedName>
    <definedName name="QB_ROW_4020" localSheetId="6" hidden="1">'General Ledger'!$C$401</definedName>
    <definedName name="QB_ROW_4020">#REF!</definedName>
    <definedName name="QB_ROW_402030" localSheetId="6" hidden="1">'General Ledger'!$D$1701</definedName>
    <definedName name="QB_ROW_4021" localSheetId="3" hidden="1">'Balance Sheet'!$C$26</definedName>
    <definedName name="QB_ROW_4021">#REF!</definedName>
    <definedName name="QB_ROW_402260" localSheetId="7" hidden="1">'Annual Budget'!$G$168</definedName>
    <definedName name="QB_ROW_402260">#REF!</definedName>
    <definedName name="QB_ROW_402260_1" localSheetId="2" hidden="1">'BvA Detail'!$G$167</definedName>
    <definedName name="QB_ROW_402330" localSheetId="6" hidden="1">'General Ledger'!$D$1702</definedName>
    <definedName name="QB_ROW_403030" localSheetId="6" hidden="1">'General Ledger'!$D$1738</definedName>
    <definedName name="QB_ROW_40310" localSheetId="6" hidden="1">'General Ledger'!$B$1957</definedName>
    <definedName name="QB_ROW_403330" localSheetId="6" hidden="1">'General Ledger'!$D$1739</definedName>
    <definedName name="QB_ROW_404030" localSheetId="6" hidden="1">'General Ledger'!$D$1264</definedName>
    <definedName name="QB_ROW_404030">#REF!</definedName>
    <definedName name="QB_ROW_404260" localSheetId="7" hidden="1">'Annual Budget'!$G$73</definedName>
    <definedName name="QB_ROW_404260">#REF!</definedName>
    <definedName name="QB_ROW_404260_1" localSheetId="2" hidden="1">'BvA Detail'!$G$72</definedName>
    <definedName name="QB_ROW_404330" localSheetId="6" hidden="1">'General Ledger'!$D$1265</definedName>
    <definedName name="QB_ROW_404330">#REF!</definedName>
    <definedName name="QB_ROW_405030" localSheetId="6" hidden="1">'General Ledger'!$D$1513</definedName>
    <definedName name="QB_ROW_405260" localSheetId="7" hidden="1">'Annual Budget'!$G$123</definedName>
    <definedName name="QB_ROW_405260">#REF!</definedName>
    <definedName name="QB_ROW_405260_1" localSheetId="2" hidden="1">'BvA Detail'!$G$122</definedName>
    <definedName name="QB_ROW_4052600" localSheetId="4" hidden="1">'PL by Class'!$G$91</definedName>
    <definedName name="QB_ROW_4052600">#REF!</definedName>
    <definedName name="QB_ROW_405330" localSheetId="6" hidden="1">'General Ledger'!$D$1515</definedName>
    <definedName name="QB_ROW_406010" localSheetId="6" hidden="1">'General Ledger'!$B$862</definedName>
    <definedName name="QB_ROW_406010">#REF!</definedName>
    <definedName name="QB_ROW_406240">#REF!</definedName>
    <definedName name="QB_ROW_406310" localSheetId="6" hidden="1">'General Ledger'!$B$863</definedName>
    <definedName name="QB_ROW_406310">#REF!</definedName>
    <definedName name="QB_ROW_407010" localSheetId="6" hidden="1">'General Ledger'!$B$864</definedName>
    <definedName name="QB_ROW_407010">#REF!</definedName>
    <definedName name="QB_ROW_407310" localSheetId="6" hidden="1">'General Ledger'!$B$865</definedName>
    <definedName name="QB_ROW_407310">#REF!</definedName>
    <definedName name="QB_ROW_408010" localSheetId="6" hidden="1">'General Ledger'!$B$866</definedName>
    <definedName name="QB_ROW_408010">#REF!</definedName>
    <definedName name="QB_ROW_408310" localSheetId="6" hidden="1">'General Ledger'!$B$867</definedName>
    <definedName name="QB_ROW_408310">#REF!</definedName>
    <definedName name="QB_ROW_409020" localSheetId="6" hidden="1">'General Ledger'!$C$1393</definedName>
    <definedName name="QB_ROW_409320" localSheetId="6" hidden="1">'General Ledger'!$C$1394</definedName>
    <definedName name="QB_ROW_410010" localSheetId="6" hidden="1">'General Ledger'!$B$875</definedName>
    <definedName name="QB_ROW_410010">#REF!</definedName>
    <definedName name="QB_ROW_410310" localSheetId="6" hidden="1">'General Ledger'!$B$876</definedName>
    <definedName name="QB_ROW_410310">#REF!</definedName>
    <definedName name="QB_ROW_411020" localSheetId="6" hidden="1">'General Ledger'!$C$1488</definedName>
    <definedName name="QB_ROW_411250" localSheetId="7" hidden="1">'Annual Budget'!$F$114</definedName>
    <definedName name="QB_ROW_411250">#REF!</definedName>
    <definedName name="QB_ROW_411250_1" localSheetId="2" hidden="1">'BvA Detail'!$F$113</definedName>
    <definedName name="QB_ROW_4112500">#REF!</definedName>
    <definedName name="QB_ROW_411320" localSheetId="6" hidden="1">'General Ledger'!$C$1489</definedName>
    <definedName name="QB_ROW_412020" localSheetId="6" hidden="1">'General Ledger'!$C$1397</definedName>
    <definedName name="QB_ROW_412320" localSheetId="6" hidden="1">'General Ledger'!$C$1398</definedName>
    <definedName name="QB_ROW_413020" localSheetId="6" hidden="1">'General Ledger'!$C$1490</definedName>
    <definedName name="QB_ROW_413250" localSheetId="7" hidden="1">'Annual Budget'!$F$115</definedName>
    <definedName name="QB_ROW_413250">#REF!</definedName>
    <definedName name="QB_ROW_413250_1" localSheetId="2" hidden="1">'BvA Detail'!$F$114</definedName>
    <definedName name="QB_ROW_4132500" localSheetId="4" hidden="1">'PL by Class'!$F$86</definedName>
    <definedName name="QB_ROW_4132500">#REF!</definedName>
    <definedName name="QB_ROW_413320" localSheetId="6" hidden="1">'General Ledger'!$C$1492</definedName>
    <definedName name="QB_ROW_414010" localSheetId="6" hidden="1">'General Ledger'!$B$212</definedName>
    <definedName name="QB_ROW_414010">#REF!</definedName>
    <definedName name="QB_ROW_414230">#REF!</definedName>
    <definedName name="QB_ROW_414310" localSheetId="6" hidden="1">'General Ledger'!$B$314</definedName>
    <definedName name="QB_ROW_414310">#REF!</definedName>
    <definedName name="QB_ROW_415010" localSheetId="6" hidden="1">'General Ledger'!$B$210</definedName>
    <definedName name="QB_ROW_415010">#REF!</definedName>
    <definedName name="QB_ROW_415310" localSheetId="6" hidden="1">'General Ledger'!$B$211</definedName>
    <definedName name="QB_ROW_415310">#REF!</definedName>
    <definedName name="QB_ROW_416020" localSheetId="6" hidden="1">'General Ledger'!$C$1395</definedName>
    <definedName name="QB_ROW_416320" localSheetId="6" hidden="1">'General Ledger'!$C$1396</definedName>
    <definedName name="QB_ROW_417010" localSheetId="6" hidden="1">'General Ledger'!$B$650</definedName>
    <definedName name="QB_ROW_417010">#REF!</definedName>
    <definedName name="QB_ROW_417020" localSheetId="6" hidden="1">'General Ledger'!$C$697</definedName>
    <definedName name="QB_ROW_417040" localSheetId="3" hidden="1">'Balance Sheet'!$E$52</definedName>
    <definedName name="QB_ROW_417240">#REF!</definedName>
    <definedName name="QB_ROW_417310" localSheetId="6" hidden="1">'General Ledger'!$B$699</definedName>
    <definedName name="QB_ROW_417310">#REF!</definedName>
    <definedName name="QB_ROW_417320" localSheetId="6" hidden="1">'General Ledger'!$C$698</definedName>
    <definedName name="QB_ROW_417340" localSheetId="3" hidden="1">'Balance Sheet'!$E$55</definedName>
    <definedName name="QB_ROW_418010" localSheetId="6" hidden="1">'General Ledger'!$B$700</definedName>
    <definedName name="QB_ROW_418010">#REF!</definedName>
    <definedName name="QB_ROW_418310" localSheetId="6" hidden="1">'General Ledger'!$B$701</definedName>
    <definedName name="QB_ROW_418310">#REF!</definedName>
    <definedName name="QB_ROW_42010" localSheetId="6" hidden="1">'General Ledger'!$B$1962</definedName>
    <definedName name="QB_ROW_4230" localSheetId="3" hidden="1">'Balance Sheet'!$D$37</definedName>
    <definedName name="QB_ROW_4230">#REF!</definedName>
    <definedName name="QB_ROW_42310" localSheetId="6" hidden="1">'General Ledger'!$B$1963</definedName>
    <definedName name="QB_ROW_4320" localSheetId="6" hidden="1">'General Ledger'!$C$402</definedName>
    <definedName name="QB_ROW_4320">#REF!</definedName>
    <definedName name="QB_ROW_4321" localSheetId="3" hidden="1">'Balance Sheet'!$C$28</definedName>
    <definedName name="QB_ROW_4321">#REF!</definedName>
    <definedName name="QB_ROW_442010" localSheetId="6" hidden="1">'General Ledger'!$B$7</definedName>
    <definedName name="QB_ROW_442010">#REF!</definedName>
    <definedName name="QB_ROW_442310" localSheetId="6" hidden="1">'General Ledger'!$B$8</definedName>
    <definedName name="QB_ROW_442310">#REF!</definedName>
    <definedName name="QB_ROW_443010" localSheetId="6" hidden="1">'General Ledger'!$B$11</definedName>
    <definedName name="QB_ROW_443010">#REF!</definedName>
    <definedName name="QB_ROW_443310" localSheetId="6" hidden="1">'General Ledger'!$B$12</definedName>
    <definedName name="QB_ROW_443310">#REF!</definedName>
    <definedName name="QB_ROW_444010" localSheetId="6" hidden="1">'General Ledger'!$B$5</definedName>
    <definedName name="QB_ROW_444010">#REF!</definedName>
    <definedName name="QB_ROW_444310" localSheetId="6" hidden="1">'General Ledger'!$B$6</definedName>
    <definedName name="QB_ROW_444310">#REF!</definedName>
    <definedName name="QB_ROW_445020" localSheetId="6" hidden="1">'General Ledger'!$C$1850</definedName>
    <definedName name="QB_ROW_445320" localSheetId="6" hidden="1">'General Ledger'!$C$1851</definedName>
    <definedName name="QB_ROW_446020" localSheetId="6" hidden="1">'General Ledger'!$C$1798</definedName>
    <definedName name="QB_ROW_446030" localSheetId="6" hidden="1">'General Ledger'!$D$1847</definedName>
    <definedName name="QB_ROW_446050" localSheetId="7" hidden="1">'Annual Budget'!$F$183</definedName>
    <definedName name="QB_ROW_446050">#REF!</definedName>
    <definedName name="QB_ROW_446050_1" localSheetId="2" hidden="1">'BvA Detail'!$F$181</definedName>
    <definedName name="QB_ROW_4460500" localSheetId="4" hidden="1">'PL by Class'!$F$124</definedName>
    <definedName name="QB_ROW_4460500">#REF!</definedName>
    <definedName name="QB_ROW_446260">#REF!</definedName>
    <definedName name="QB_ROW_446320" localSheetId="6" hidden="1">'General Ledger'!$C$1849</definedName>
    <definedName name="QB_ROW_446330" localSheetId="6" hidden="1">'General Ledger'!$D$1848</definedName>
    <definedName name="QB_ROW_446350" localSheetId="7" hidden="1">'Annual Budget'!$F$186</definedName>
    <definedName name="QB_ROW_446350">#REF!</definedName>
    <definedName name="QB_ROW_446350_1" localSheetId="2" hidden="1">'BvA Detail'!$F$184</definedName>
    <definedName name="QB_ROW_4463500" localSheetId="4" hidden="1">'PL by Class'!$F$126</definedName>
    <definedName name="QB_ROW_4463500">#REF!</definedName>
    <definedName name="QB_ROW_448010" localSheetId="6" hidden="1">'General Ledger'!$B$388</definedName>
    <definedName name="QB_ROW_448010">#REF!</definedName>
    <definedName name="QB_ROW_448310" localSheetId="6" hidden="1">'General Ledger'!$B$389</definedName>
    <definedName name="QB_ROW_448310">#REF!</definedName>
    <definedName name="QB_ROW_449010" localSheetId="6" hidden="1">'General Ledger'!$B$390</definedName>
    <definedName name="QB_ROW_449010">#REF!</definedName>
    <definedName name="QB_ROW_449020" localSheetId="3" hidden="1">'Balance Sheet'!$C$31</definedName>
    <definedName name="QB_ROW_449020" localSheetId="6" hidden="1">'General Ledger'!$C$393</definedName>
    <definedName name="QB_ROW_449020">#REF!</definedName>
    <definedName name="QB_ROW_449310" localSheetId="6" hidden="1">'General Ledger'!$B$395</definedName>
    <definedName name="QB_ROW_449310">#REF!</definedName>
    <definedName name="QB_ROW_449320" localSheetId="3" hidden="1">'Balance Sheet'!$C$33</definedName>
    <definedName name="QB_ROW_449320" localSheetId="6" hidden="1">'General Ledger'!$C$394</definedName>
    <definedName name="QB_ROW_449320">#REF!</definedName>
    <definedName name="QB_ROW_450010" localSheetId="6" hidden="1">'General Ledger'!$B$1037</definedName>
    <definedName name="QB_ROW_450010">#REF!</definedName>
    <definedName name="QB_ROW_450310" localSheetId="6" hidden="1">'General Ledger'!$B$1038</definedName>
    <definedName name="QB_ROW_450310">#REF!</definedName>
    <definedName name="QB_ROW_451020" localSheetId="6" hidden="1">'General Ledger'!$C$1025</definedName>
    <definedName name="QB_ROW_451020">#REF!</definedName>
    <definedName name="QB_ROW_451250" localSheetId="7" hidden="1">'Annual Budget'!$F$32</definedName>
    <definedName name="QB_ROW_451250">#REF!</definedName>
    <definedName name="QB_ROW_451250_1" localSheetId="2" hidden="1">'BvA Detail'!$F$31</definedName>
    <definedName name="QB_ROW_4512500" localSheetId="4" hidden="1">'PL by Class'!$F$26</definedName>
    <definedName name="QB_ROW_4512500">#REF!</definedName>
    <definedName name="QB_ROW_451320" localSheetId="6" hidden="1">'General Ledger'!$C$1027</definedName>
    <definedName name="QB_ROW_451320">#REF!</definedName>
    <definedName name="QB_ROW_452010" localSheetId="6" hidden="1">'General Ledger'!$B$1039</definedName>
    <definedName name="QB_ROW_452010">#REF!</definedName>
    <definedName name="QB_ROW_452310" localSheetId="6" hidden="1">'General Ledger'!$B$1040</definedName>
    <definedName name="QB_ROW_452310">#REF!</definedName>
    <definedName name="QB_ROW_453020" localSheetId="6" hidden="1">'General Ledger'!$C$391</definedName>
    <definedName name="QB_ROW_453020">#REF!</definedName>
    <definedName name="QB_ROW_453230" localSheetId="3" hidden="1">'Balance Sheet'!$D$32</definedName>
    <definedName name="QB_ROW_453230">#REF!</definedName>
    <definedName name="QB_ROW_453320" localSheetId="6" hidden="1">'General Ledger'!$C$392</definedName>
    <definedName name="QB_ROW_453320">#REF!</definedName>
    <definedName name="QB_ROW_454010" localSheetId="6" hidden="1">'General Ledger'!$B$1041</definedName>
    <definedName name="QB_ROW_454010">#REF!</definedName>
    <definedName name="QB_ROW_454310" localSheetId="6" hidden="1">'General Ledger'!$B$1042</definedName>
    <definedName name="QB_ROW_454310">#REF!</definedName>
    <definedName name="QB_ROW_455010" localSheetId="6" hidden="1">'General Ledger'!$B$1751</definedName>
    <definedName name="QB_ROW_455020" localSheetId="6" hidden="1">'General Ledger'!$C$1754</definedName>
    <definedName name="QB_ROW_455040">#REF!</definedName>
    <definedName name="QB_ROW_455310" localSheetId="6" hidden="1">'General Ledger'!$B$1756</definedName>
    <definedName name="QB_ROW_455320" localSheetId="6" hidden="1">'General Ledger'!$C$1755</definedName>
    <definedName name="QB_ROW_455340">#REF!</definedName>
    <definedName name="QB_ROW_456020" localSheetId="6" hidden="1">'General Ledger'!$C$1752</definedName>
    <definedName name="QB_ROW_456250">#REF!</definedName>
    <definedName name="QB_ROW_456320" localSheetId="6" hidden="1">'General Ledger'!$C$1753</definedName>
    <definedName name="QB_ROW_457020" localSheetId="6" hidden="1">'General Ledger'!$C$1790</definedName>
    <definedName name="QB_ROW_457320" localSheetId="6" hidden="1">'General Ledger'!$C$1791</definedName>
    <definedName name="QB_ROW_458020" localSheetId="6" hidden="1">'General Ledger'!$C$1792</definedName>
    <definedName name="QB_ROW_458320" localSheetId="6" hidden="1">'General Ledger'!$C$1793</definedName>
    <definedName name="QB_ROW_459020" localSheetId="6" hidden="1">'General Ledger'!$C$1786</definedName>
    <definedName name="QB_ROW_459320" localSheetId="6" hidden="1">'General Ledger'!$C$1787</definedName>
    <definedName name="QB_ROW_460020" localSheetId="6" hidden="1">'General Ledger'!$C$1788</definedName>
    <definedName name="QB_ROW_46010" localSheetId="6" hidden="1">'General Ledger'!$B$1996</definedName>
    <definedName name="QB_ROW_460320" localSheetId="6" hidden="1">'General Ledger'!$C$1789</definedName>
    <definedName name="QB_ROW_461020" localSheetId="6" hidden="1">'General Ledger'!$C$1321</definedName>
    <definedName name="QB_ROW_461020">#REF!</definedName>
    <definedName name="QB_ROW_461250">#REF!</definedName>
    <definedName name="QB_ROW_461320" localSheetId="6" hidden="1">'General Ledger'!$C$1322</definedName>
    <definedName name="QB_ROW_461320">#REF!</definedName>
    <definedName name="QB_ROW_462010" localSheetId="6" hidden="1">'General Ledger'!$B$315</definedName>
    <definedName name="QB_ROW_462010">#REF!</definedName>
    <definedName name="QB_ROW_46210">#REF!</definedName>
    <definedName name="QB_ROW_462310" localSheetId="6" hidden="1">'General Ledger'!$B$316</definedName>
    <definedName name="QB_ROW_462310">#REF!</definedName>
    <definedName name="QB_ROW_463020" localSheetId="6" hidden="1">'General Ledger'!$C$334</definedName>
    <definedName name="QB_ROW_463020">#REF!</definedName>
    <definedName name="QB_ROW_46310" localSheetId="6" hidden="1">'General Ledger'!$B$1997</definedName>
    <definedName name="QB_ROW_463240" localSheetId="3" hidden="1">'Balance Sheet'!$E$22</definedName>
    <definedName name="QB_ROW_463320" localSheetId="6" hidden="1">'General Ledger'!$C$335</definedName>
    <definedName name="QB_ROW_463320">#REF!</definedName>
    <definedName name="QB_ROW_464020" localSheetId="6" hidden="1">'General Ledger'!$C$336</definedName>
    <definedName name="QB_ROW_464020">#REF!</definedName>
    <definedName name="QB_ROW_464240" localSheetId="3" hidden="1">'Balance Sheet'!$E$23</definedName>
    <definedName name="QB_ROW_464320" localSheetId="6" hidden="1">'General Ledger'!$C$365</definedName>
    <definedName name="QB_ROW_464320">#REF!</definedName>
    <definedName name="QB_ROW_465010" localSheetId="6" hidden="1">'General Ledger'!$B$860</definedName>
    <definedName name="QB_ROW_465010">#REF!</definedName>
    <definedName name="QB_ROW_465240">#REF!</definedName>
    <definedName name="QB_ROW_465310" localSheetId="6" hidden="1">'General Ledger'!$B$861</definedName>
    <definedName name="QB_ROW_465310">#REF!</definedName>
    <definedName name="QB_ROW_466030" localSheetId="6" hidden="1">'General Ledger'!$D$1520</definedName>
    <definedName name="QB_ROW_466260" localSheetId="7" hidden="1">'Annual Budget'!$G$127</definedName>
    <definedName name="QB_ROW_466260">#REF!</definedName>
    <definedName name="QB_ROW_466260_1" localSheetId="2" hidden="1">'BvA Detail'!$G$126</definedName>
    <definedName name="QB_ROW_4662600" localSheetId="4" hidden="1">'PL by Class'!$G$94</definedName>
    <definedName name="QB_ROW_4662600">#REF!</definedName>
    <definedName name="QB_ROW_466330" localSheetId="6" hidden="1">'General Ledger'!$D$1543</definedName>
    <definedName name="QB_ROW_467030" localSheetId="6" hidden="1">'General Ledger'!$D$1544</definedName>
    <definedName name="QB_ROW_467330" localSheetId="6" hidden="1">'General Ledger'!$D$1545</definedName>
    <definedName name="QB_ROW_468020" localSheetId="6" hidden="1">'General Ledger'!$C$1131</definedName>
    <definedName name="QB_ROW_468020">#REF!</definedName>
    <definedName name="QB_ROW_468250" localSheetId="7" hidden="1">'Annual Budget'!$F$49</definedName>
    <definedName name="QB_ROW_468250">#REF!</definedName>
    <definedName name="QB_ROW_468250_1" localSheetId="2" hidden="1">'BvA Detail'!$F$48</definedName>
    <definedName name="QB_ROW_4682500" localSheetId="4" hidden="1">'PL by Class'!$F$43</definedName>
    <definedName name="QB_ROW_4682500">#REF!</definedName>
    <definedName name="QB_ROW_468320" localSheetId="6" hidden="1">'General Ledger'!$C$1135</definedName>
    <definedName name="QB_ROW_468320">#REF!</definedName>
    <definedName name="QB_ROW_469020" localSheetId="6" hidden="1">'General Ledger'!$C$1308</definedName>
    <definedName name="QB_ROW_469020">#REF!</definedName>
    <definedName name="QB_ROW_469250" localSheetId="7" hidden="1">'Annual Budget'!$F$86</definedName>
    <definedName name="QB_ROW_469250">#REF!</definedName>
    <definedName name="QB_ROW_469250_1" localSheetId="2" hidden="1">'BvA Detail'!$F$85</definedName>
    <definedName name="QB_ROW_4692500" localSheetId="4" hidden="1">'PL by Class'!$F$69</definedName>
    <definedName name="QB_ROW_4692500">#REF!</definedName>
    <definedName name="QB_ROW_469320" localSheetId="6" hidden="1">'General Ledger'!$C$1310</definedName>
    <definedName name="QB_ROW_469320">#REF!</definedName>
    <definedName name="QB_ROW_470020" localSheetId="6" hidden="1">'General Ledger'!$C$1493</definedName>
    <definedName name="QB_ROW_47010" localSheetId="6" hidden="1">'General Ledger'!$B$891</definedName>
    <definedName name="QB_ROW_47010">#REF!</definedName>
    <definedName name="QB_ROW_470250" localSheetId="7" hidden="1">'Annual Budget'!$F$116</definedName>
    <definedName name="QB_ROW_470250">#REF!</definedName>
    <definedName name="QB_ROW_470250_1" localSheetId="2" hidden="1">'BvA Detail'!$F$115</definedName>
    <definedName name="QB_ROW_4702500" localSheetId="4" hidden="1">'PL by Class'!$F$87</definedName>
    <definedName name="QB_ROW_4702500">#REF!</definedName>
    <definedName name="QB_ROW_470320" localSheetId="6" hidden="1">'General Ledger'!$C$1497</definedName>
    <definedName name="QB_ROW_471030" localSheetId="6" hidden="1">'General Ledger'!$D$1692</definedName>
    <definedName name="QB_ROW_471260" localSheetId="7" hidden="1">'Annual Budget'!$G$165</definedName>
    <definedName name="QB_ROW_471260">#REF!</definedName>
    <definedName name="QB_ROW_471260_1" localSheetId="2" hidden="1">'BvA Detail'!$G$164</definedName>
    <definedName name="QB_ROW_4712600" localSheetId="4" hidden="1">'PL by Class'!$G$114</definedName>
    <definedName name="QB_ROW_4712600">#REF!</definedName>
    <definedName name="QB_ROW_471330" localSheetId="6" hidden="1">'General Ledger'!$D$1694</definedName>
    <definedName name="QB_ROW_472030" localSheetId="6" hidden="1">'General Ledger'!$D$1422</definedName>
    <definedName name="QB_ROW_47220" localSheetId="3" hidden="1">'Balance Sheet'!$C$69</definedName>
    <definedName name="QB_ROW_47220">#REF!</definedName>
    <definedName name="QB_ROW_472260" localSheetId="7" hidden="1">'Annual Budget'!$G$98</definedName>
    <definedName name="QB_ROW_472260">#REF!</definedName>
    <definedName name="QB_ROW_472260_1" localSheetId="2" hidden="1">'BvA Detail'!$G$97</definedName>
    <definedName name="QB_ROW_4722600">#REF!</definedName>
    <definedName name="QB_ROW_472330" localSheetId="6" hidden="1">'General Ledger'!$D$1423</definedName>
    <definedName name="QB_ROW_473030" localSheetId="6" hidden="1">'General Ledger'!$D$1703</definedName>
    <definedName name="QB_ROW_47310" localSheetId="6" hidden="1">'General Ledger'!$B$892</definedName>
    <definedName name="QB_ROW_47310">#REF!</definedName>
    <definedName name="QB_ROW_473260" localSheetId="7" hidden="1">'Annual Budget'!$G$169</definedName>
    <definedName name="QB_ROW_473260">#REF!</definedName>
    <definedName name="QB_ROW_473260_1" localSheetId="2" hidden="1">'BvA Detail'!$G$168</definedName>
    <definedName name="QB_ROW_4732600" localSheetId="4" hidden="1">'PL by Class'!$G$117</definedName>
    <definedName name="QB_ROW_4732600">#REF!</definedName>
    <definedName name="QB_ROW_473330" localSheetId="6" hidden="1">'General Ledger'!$D$1713</definedName>
    <definedName name="QB_ROW_474020" localSheetId="6" hidden="1">'General Ledger'!$C$1905</definedName>
    <definedName name="QB_ROW_474320" localSheetId="6" hidden="1">'General Ledger'!$C$1906</definedName>
    <definedName name="QB_ROW_475020" localSheetId="6" hidden="1">'General Ledger'!$C$1907</definedName>
    <definedName name="QB_ROW_475320" localSheetId="6" hidden="1">'General Ledger'!$C$1908</definedName>
    <definedName name="QB_ROW_476020" localSheetId="6" hidden="1">'General Ledger'!$C$366</definedName>
    <definedName name="QB_ROW_476020">#REF!</definedName>
    <definedName name="QB_ROW_476320" localSheetId="6" hidden="1">'General Ledger'!$C$367</definedName>
    <definedName name="QB_ROW_476320">#REF!</definedName>
    <definedName name="QB_ROW_477030" localSheetId="6" hidden="1">'General Ledger'!$D$963</definedName>
    <definedName name="QB_ROW_477030">#REF!</definedName>
    <definedName name="QB_ROW_477330" localSheetId="6" hidden="1">'General Ledger'!$D$964</definedName>
    <definedName name="QB_ROW_477330">#REF!</definedName>
    <definedName name="QB_ROW_478030" localSheetId="6" hidden="1">'General Ledger'!$D$1424</definedName>
    <definedName name="QB_ROW_478260" localSheetId="7" hidden="1">'Annual Budget'!$G$99</definedName>
    <definedName name="QB_ROW_478260">#REF!</definedName>
    <definedName name="QB_ROW_478260_1" localSheetId="2" hidden="1">'BvA Detail'!$G$98</definedName>
    <definedName name="QB_ROW_4782600" localSheetId="4" hidden="1">'PL by Class'!$G$75</definedName>
    <definedName name="QB_ROW_4782600">#REF!</definedName>
    <definedName name="QB_ROW_478330" localSheetId="6" hidden="1">'General Ledger'!$D$1426</definedName>
    <definedName name="QB_ROW_48010" localSheetId="6" hidden="1">'General Ledger'!$B$889</definedName>
    <definedName name="QB_ROW_48010">#REF!</definedName>
    <definedName name="QB_ROW_48310" localSheetId="6" hidden="1">'General Ledger'!$B$890</definedName>
    <definedName name="QB_ROW_48310">#REF!</definedName>
    <definedName name="QB_ROW_49010" localSheetId="6" hidden="1">'General Ledger'!$B$887</definedName>
    <definedName name="QB_ROW_49010">#REF!</definedName>
    <definedName name="QB_ROW_49310" localSheetId="6" hidden="1">'General Ledger'!$B$888</definedName>
    <definedName name="QB_ROW_49310">#REF!</definedName>
    <definedName name="QB_ROW_50010" localSheetId="6" hidden="1">'General Ledger'!$B$1964</definedName>
    <definedName name="QB_ROW_5010" localSheetId="6" hidden="1">'General Ledger'!$B$416</definedName>
    <definedName name="QB_ROW_5010">#REF!</definedName>
    <definedName name="QB_ROW_5011" localSheetId="3" hidden="1">'Balance Sheet'!$B$30</definedName>
    <definedName name="QB_ROW_5011">#REF!</definedName>
    <definedName name="QB_ROW_502010" localSheetId="6" hidden="1">'General Ledger'!$B$1033</definedName>
    <definedName name="QB_ROW_502010">#REF!</definedName>
    <definedName name="QB_ROW_502310" localSheetId="6" hidden="1">'General Ledger'!$B$1034</definedName>
    <definedName name="QB_ROW_502310">#REF!</definedName>
    <definedName name="QB_ROW_503010" localSheetId="6" hidden="1">'General Ledger'!$B$702</definedName>
    <definedName name="QB_ROW_503010">#REF!</definedName>
    <definedName name="QB_ROW_50310" localSheetId="6" hidden="1">'General Ledger'!$B$1965</definedName>
    <definedName name="QB_ROW_503310" localSheetId="6" hidden="1">'General Ledger'!$B$703</definedName>
    <definedName name="QB_ROW_503310">#REF!</definedName>
    <definedName name="QB_ROW_504010" localSheetId="6" hidden="1">'General Ledger'!$B$1994</definedName>
    <definedName name="QB_ROW_504310" localSheetId="6" hidden="1">'General Ledger'!$B$1995</definedName>
    <definedName name="QB_ROW_505010" localSheetId="6" hidden="1">'General Ledger'!$B$1992</definedName>
    <definedName name="QB_ROW_505310" localSheetId="6" hidden="1">'General Ledger'!$B$1993</definedName>
    <definedName name="QB_ROW_506010" localSheetId="6" hidden="1">'General Ledger'!$B$13</definedName>
    <definedName name="QB_ROW_506010">#REF!</definedName>
    <definedName name="QB_ROW_506310" localSheetId="6" hidden="1">'General Ledger'!$B$14</definedName>
    <definedName name="QB_ROW_506310">#REF!</definedName>
    <definedName name="QB_ROW_507010" localSheetId="6" hidden="1">'General Ledger'!$B$15</definedName>
    <definedName name="QB_ROW_507010">#REF!</definedName>
    <definedName name="QB_ROW_507310" localSheetId="6" hidden="1">'General Ledger'!$B$16</definedName>
    <definedName name="QB_ROW_507310">#REF!</definedName>
    <definedName name="QB_ROW_509020" localSheetId="6" hidden="1">'General Ledger'!$C$1632</definedName>
    <definedName name="QB_ROW_509250" localSheetId="7" hidden="1">'Annual Budget'!$F$151</definedName>
    <definedName name="QB_ROW_509250">#REF!</definedName>
    <definedName name="QB_ROW_509250_1" localSheetId="2" hidden="1">'BvA Detail'!$F$150</definedName>
    <definedName name="QB_ROW_5092500" localSheetId="4" hidden="1">'PL by Class'!$F$103</definedName>
    <definedName name="QB_ROW_5092500">#REF!</definedName>
    <definedName name="QB_ROW_509320" localSheetId="6" hidden="1">'General Ledger'!$C$1635</definedName>
    <definedName name="QB_ROW_510020" localSheetId="6" hidden="1">'General Ledger'!$C$1570</definedName>
    <definedName name="QB_ROW_51010" localSheetId="6" hidden="1">'General Ledger'!$B$704</definedName>
    <definedName name="QB_ROW_51010">#REF!</definedName>
    <definedName name="QB_ROW_51020" localSheetId="6" hidden="1">'General Ledger'!$C$855</definedName>
    <definedName name="QB_ROW_51020">#REF!</definedName>
    <definedName name="QB_ROW_510250" localSheetId="7" hidden="1">'Annual Budget'!$F$139</definedName>
    <definedName name="QB_ROW_510250">#REF!</definedName>
    <definedName name="QB_ROW_510250_1" localSheetId="2" hidden="1">'BvA Detail'!$F$138</definedName>
    <definedName name="QB_ROW_5102500">#REF!</definedName>
    <definedName name="QB_ROW_510320" localSheetId="6" hidden="1">'General Ledger'!$C$1571</definedName>
    <definedName name="QB_ROW_51040" localSheetId="3" hidden="1">'Balance Sheet'!$E$58</definedName>
    <definedName name="QB_ROW_51040">#REF!</definedName>
    <definedName name="QB_ROW_511030" localSheetId="6" hidden="1">'General Ledger'!$D$1573</definedName>
    <definedName name="QB_ROW_511260" localSheetId="7" hidden="1">'Annual Budget'!$G$141</definedName>
    <definedName name="QB_ROW_511260">#REF!</definedName>
    <definedName name="QB_ROW_511260_1" localSheetId="2" hidden="1">'BvA Detail'!$G$140</definedName>
    <definedName name="QB_ROW_5112600">#REF!</definedName>
    <definedName name="QB_ROW_511330" localSheetId="6" hidden="1">'General Ledger'!$D$1574</definedName>
    <definedName name="QB_ROW_512020" localSheetId="6" hidden="1">'General Ledger'!$C$1233</definedName>
    <definedName name="QB_ROW_512020">#REF!</definedName>
    <definedName name="QB_ROW_512250" localSheetId="7" hidden="1">'Annual Budget'!$F$67</definedName>
    <definedName name="QB_ROW_512250">#REF!</definedName>
    <definedName name="QB_ROW_512250_1" localSheetId="2" hidden="1">'BvA Detail'!$F$66</definedName>
    <definedName name="QB_ROW_512320" localSheetId="6" hidden="1">'General Ledger'!$C$1234</definedName>
    <definedName name="QB_ROW_512320">#REF!</definedName>
    <definedName name="QB_ROW_51250" localSheetId="3" hidden="1">'Balance Sheet'!$F$62</definedName>
    <definedName name="QB_ROW_51250">#REF!</definedName>
    <definedName name="QB_ROW_513020" localSheetId="6" hidden="1">'General Ledger'!$C$1430</definedName>
    <definedName name="QB_ROW_51310" localSheetId="6" hidden="1">'General Ledger'!$B$857</definedName>
    <definedName name="QB_ROW_51310">#REF!</definedName>
    <definedName name="QB_ROW_51320" localSheetId="6" hidden="1">'General Ledger'!$C$856</definedName>
    <definedName name="QB_ROW_51320">#REF!</definedName>
    <definedName name="QB_ROW_513250" localSheetId="7" hidden="1">'Annual Budget'!$F$101</definedName>
    <definedName name="QB_ROW_513250">#REF!</definedName>
    <definedName name="QB_ROW_513250_1" localSheetId="2" hidden="1">'BvA Detail'!$F$100</definedName>
    <definedName name="QB_ROW_513320" localSheetId="6" hidden="1">'General Ledger'!$C$1431</definedName>
    <definedName name="QB_ROW_51340" localSheetId="3" hidden="1">'Balance Sheet'!$E$63</definedName>
    <definedName name="QB_ROW_51340">#REF!</definedName>
    <definedName name="QB_ROW_514020" localSheetId="6" hidden="1">'General Ledger'!$C$321</definedName>
    <definedName name="QB_ROW_514020">#REF!</definedName>
    <definedName name="QB_ROW_514240" localSheetId="3" hidden="1">'Balance Sheet'!$E$19</definedName>
    <definedName name="QB_ROW_514320" localSheetId="6" hidden="1">'General Ledger'!$C$327</definedName>
    <definedName name="QB_ROW_514320">#REF!</definedName>
    <definedName name="QB_ROW_515030" localSheetId="6" hidden="1">'General Ledger'!$D$1799</definedName>
    <definedName name="QB_ROW_515260" localSheetId="7" hidden="1">'Annual Budget'!$G$184</definedName>
    <definedName name="QB_ROW_515260">#REF!</definedName>
    <definedName name="QB_ROW_515260_1" localSheetId="2" hidden="1">'BvA Detail'!$G$182</definedName>
    <definedName name="QB_ROW_5152600">#REF!</definedName>
    <definedName name="QB_ROW_515330" localSheetId="6" hidden="1">'General Ledger'!$D$1800</definedName>
    <definedName name="QB_ROW_516030" localSheetId="6" hidden="1">'General Ledger'!$D$1801</definedName>
    <definedName name="QB_ROW_516260" localSheetId="7" hidden="1">'Annual Budget'!$G$185</definedName>
    <definedName name="QB_ROW_516260">#REF!</definedName>
    <definedName name="QB_ROW_516260_1" localSheetId="2" hidden="1">'BvA Detail'!$G$183</definedName>
    <definedName name="QB_ROW_5162600" localSheetId="4" hidden="1">'PL by Class'!$G$125</definedName>
    <definedName name="QB_ROW_5162600">#REF!</definedName>
    <definedName name="QB_ROW_516330" localSheetId="6" hidden="1">'General Ledger'!$D$1846</definedName>
    <definedName name="QB_ROW_517010" localSheetId="6" hidden="1">'General Ledger'!$B$1335</definedName>
    <definedName name="QB_ROW_517010">#REF!</definedName>
    <definedName name="QB_ROW_517020" localSheetId="6" hidden="1">'General Ledger'!$C$1338</definedName>
    <definedName name="QB_ROW_517020">#REF!</definedName>
    <definedName name="QB_ROW_517310" localSheetId="6" hidden="1">'General Ledger'!$B$1340</definedName>
    <definedName name="QB_ROW_517310">#REF!</definedName>
    <definedName name="QB_ROW_517320" localSheetId="6" hidden="1">'General Ledger'!$C$1339</definedName>
    <definedName name="QB_ROW_517320">#REF!</definedName>
    <definedName name="QB_ROW_518020" localSheetId="6" hidden="1">'General Ledger'!$C$1336</definedName>
    <definedName name="QB_ROW_518020">#REF!</definedName>
    <definedName name="QB_ROW_518320" localSheetId="6" hidden="1">'General Ledger'!$C$1337</definedName>
    <definedName name="QB_ROW_518320">#REF!</definedName>
    <definedName name="QB_ROW_519010" localSheetId="6" hidden="1">'General Ledger'!$B$1928</definedName>
    <definedName name="QB_ROW_519310" localSheetId="6" hidden="1">'General Ledger'!$B$1929</definedName>
    <definedName name="QB_ROW_520020" localSheetId="6" hidden="1">'General Ledger'!$C$69</definedName>
    <definedName name="QB_ROW_52010" localSheetId="6" hidden="1">'General Ledger'!$B$17</definedName>
    <definedName name="QB_ROW_52010">#REF!</definedName>
    <definedName name="QB_ROW_520320" localSheetId="6" hidden="1">'General Ledger'!$C$70</definedName>
    <definedName name="QB_ROW_521010" localSheetId="6" hidden="1">'General Ledger'!$B$9</definedName>
    <definedName name="QB_ROW_521310" localSheetId="6" hidden="1">'General Ledger'!$B$10</definedName>
    <definedName name="QB_ROW_522010" localSheetId="6" hidden="1">'General Ledger'!$B$648</definedName>
    <definedName name="QB_ROW_52230" localSheetId="3" hidden="1">'Balance Sheet'!$D$8</definedName>
    <definedName name="QB_ROW_52230">#REF!</definedName>
    <definedName name="QB_ROW_522310" localSheetId="6" hidden="1">'General Ledger'!$B$649</definedName>
    <definedName name="QB_ROW_523010" localSheetId="6" hidden="1">'General Ledger'!$B$646</definedName>
    <definedName name="QB_ROW_52310" localSheetId="6" hidden="1">'General Ledger'!$B$67</definedName>
    <definedName name="QB_ROW_52310">#REF!</definedName>
    <definedName name="QB_ROW_523310" localSheetId="6" hidden="1">'General Ledger'!$B$647</definedName>
    <definedName name="QB_ROW_524020" localSheetId="6" hidden="1">'General Ledger'!$C$1615</definedName>
    <definedName name="QB_ROW_524250" localSheetId="7" hidden="1">'Annual Budget'!$F$149</definedName>
    <definedName name="QB_ROW_524250" localSheetId="2" hidden="1">'BvA Detail'!$F$148</definedName>
    <definedName name="QB_ROW_524320" localSheetId="6" hidden="1">'General Ledger'!$C$1616</definedName>
    <definedName name="QB_ROW_525020" localSheetId="6" hidden="1">'General Ledger'!$C$993</definedName>
    <definedName name="QB_ROW_525250" localSheetId="7" hidden="1">'Annual Budget'!$F$22</definedName>
    <definedName name="QB_ROW_525250" localSheetId="2" hidden="1">'BvA Detail'!$F$22</definedName>
    <definedName name="QB_ROW_525320" localSheetId="6" hidden="1">'General Ledger'!$C$994</definedName>
    <definedName name="QB_ROW_526010" localSheetId="6" hidden="1">'General Ledger'!$B$868</definedName>
    <definedName name="QB_ROW_526310" localSheetId="6" hidden="1">'General Ledger'!$B$869</definedName>
    <definedName name="QB_ROW_527010" localSheetId="6" hidden="1">'General Ledger'!$B$1005</definedName>
    <definedName name="QB_ROW_527020" localSheetId="6" hidden="1">'General Ledger'!$C$1015</definedName>
    <definedName name="QB_ROW_527040" localSheetId="7" hidden="1">'Annual Budget'!$E$27</definedName>
    <definedName name="QB_ROW_527040" localSheetId="2" hidden="1">'BvA Detail'!$E$26</definedName>
    <definedName name="QB_ROW_5270400" localSheetId="4" hidden="1">'PL by Class'!$E$21</definedName>
    <definedName name="QB_ROW_527310" localSheetId="6" hidden="1">'General Ledger'!$B$1017</definedName>
    <definedName name="QB_ROW_527320" localSheetId="6" hidden="1">'General Ledger'!$C$1016</definedName>
    <definedName name="QB_ROW_527340" localSheetId="7" hidden="1">'Annual Budget'!$E$30</definedName>
    <definedName name="QB_ROW_527340" localSheetId="2" hidden="1">'BvA Detail'!$E$29</definedName>
    <definedName name="QB_ROW_527340" localSheetId="1" hidden="1">'BvA Summary'!$E$9</definedName>
    <definedName name="QB_ROW_5273400" localSheetId="4" hidden="1">'PL by Class'!$E$24</definedName>
    <definedName name="QB_ROW_528020" localSheetId="6" hidden="1">'General Ledger'!$C$1006</definedName>
    <definedName name="QB_ROW_528250" localSheetId="7" hidden="1">'Annual Budget'!$F$28</definedName>
    <definedName name="QB_ROW_528250" localSheetId="2" hidden="1">'BvA Detail'!$F$27</definedName>
    <definedName name="QB_ROW_5282500" localSheetId="4" hidden="1">'PL by Class'!$F$22</definedName>
    <definedName name="QB_ROW_528320" localSheetId="6" hidden="1">'General Ledger'!$C$1011</definedName>
    <definedName name="QB_ROW_529020" localSheetId="6" hidden="1">'General Ledger'!$C$1012</definedName>
    <definedName name="QB_ROW_529250" localSheetId="7" hidden="1">'Annual Budget'!$F$29</definedName>
    <definedName name="QB_ROW_529250" localSheetId="2" hidden="1">'BvA Detail'!$F$28</definedName>
    <definedName name="QB_ROW_5292500" localSheetId="4" hidden="1">'PL by Class'!$F$23</definedName>
    <definedName name="QB_ROW_529320" localSheetId="6" hidden="1">'General Ledger'!$C$1014</definedName>
    <definedName name="QB_ROW_530020" localSheetId="6" hidden="1">'General Ledger'!$C$651</definedName>
    <definedName name="QB_ROW_53010" localSheetId="6" hidden="1">'General Ledger'!$B$68</definedName>
    <definedName name="QB_ROW_53010">#REF!</definedName>
    <definedName name="QB_ROW_53020" localSheetId="6" hidden="1">'General Ledger'!$C$71</definedName>
    <definedName name="QB_ROW_530250" localSheetId="3" hidden="1">'Balance Sheet'!$F$53</definedName>
    <definedName name="QB_ROW_530320" localSheetId="6" hidden="1">'General Ledger'!$C$662</definedName>
    <definedName name="QB_ROW_5310" localSheetId="6" hidden="1">'General Ledger'!$B$417</definedName>
    <definedName name="QB_ROW_5310">#REF!</definedName>
    <definedName name="QB_ROW_531020" localSheetId="6" hidden="1">'General Ledger'!$C$663</definedName>
    <definedName name="QB_ROW_5311" localSheetId="3" hidden="1">'Balance Sheet'!$B$43</definedName>
    <definedName name="QB_ROW_5311">#REF!</definedName>
    <definedName name="QB_ROW_531250" localSheetId="3" hidden="1">'Balance Sheet'!$F$54</definedName>
    <definedName name="QB_ROW_531320" localSheetId="6" hidden="1">'General Ledger'!$C$696</definedName>
    <definedName name="QB_ROW_532010" localSheetId="6" hidden="1">'General Ledger'!$B$1930</definedName>
    <definedName name="QB_ROW_532020" localSheetId="6" hidden="1">'General Ledger'!$C$1941</definedName>
    <definedName name="QB_ROW_532040" localSheetId="7" hidden="1">'Annual Budget'!$E$197</definedName>
    <definedName name="QB_ROW_532040" localSheetId="2" hidden="1">'BvA Detail'!$E$195</definedName>
    <definedName name="QB_ROW_5320400" localSheetId="4" hidden="1">'PL by Class'!$E$133</definedName>
    <definedName name="QB_ROW_53230">#REF!</definedName>
    <definedName name="QB_ROW_532310" localSheetId="6" hidden="1">'General Ledger'!$B$1943</definedName>
    <definedName name="QB_ROW_532320" localSheetId="6" hidden="1">'General Ledger'!$C$1942</definedName>
    <definedName name="QB_ROW_532340" localSheetId="7" hidden="1">'Annual Budget'!$E$201</definedName>
    <definedName name="QB_ROW_532340" localSheetId="2" hidden="1">'BvA Detail'!$E$199</definedName>
    <definedName name="QB_ROW_532340" localSheetId="1" hidden="1">'BvA Summary'!$E$26</definedName>
    <definedName name="QB_ROW_5323400" localSheetId="4" hidden="1">'PL by Class'!$E$136</definedName>
    <definedName name="QB_ROW_533020" localSheetId="6" hidden="1">'General Ledger'!$C$1931</definedName>
    <definedName name="QB_ROW_53310" localSheetId="6" hidden="1">'General Ledger'!$B$101</definedName>
    <definedName name="QB_ROW_53310">#REF!</definedName>
    <definedName name="QB_ROW_53320" localSheetId="6" hidden="1">'General Ledger'!$C$100</definedName>
    <definedName name="QB_ROW_533250" localSheetId="7" hidden="1">'Annual Budget'!$F$198</definedName>
    <definedName name="QB_ROW_533250" localSheetId="2" hidden="1">'BvA Detail'!$F$196</definedName>
    <definedName name="QB_ROW_5332500" localSheetId="4" hidden="1">'PL by Class'!$F$134</definedName>
    <definedName name="QB_ROW_53330" localSheetId="3" hidden="1">'Balance Sheet'!$D$9</definedName>
    <definedName name="QB_ROW_533320" localSheetId="6" hidden="1">'General Ledger'!$C$1933</definedName>
    <definedName name="QB_ROW_534020" localSheetId="6" hidden="1">'General Ledger'!$C$1934</definedName>
    <definedName name="QB_ROW_534250" localSheetId="7" hidden="1">'Annual Budget'!$F$199</definedName>
    <definedName name="QB_ROW_534250" localSheetId="2" hidden="1">'BvA Detail'!$F$197</definedName>
    <definedName name="QB_ROW_534320" localSheetId="6" hidden="1">'General Ledger'!$C$1935</definedName>
    <definedName name="QB_ROW_535020" localSheetId="6" hidden="1">'General Ledger'!$C$1936</definedName>
    <definedName name="QB_ROW_535320" localSheetId="6" hidden="1">'General Ledger'!$C$1937</definedName>
    <definedName name="QB_ROW_536020" localSheetId="6" hidden="1">'General Ledger'!$C$1938</definedName>
    <definedName name="QB_ROW_536250" localSheetId="7" hidden="1">'Annual Budget'!$F$200</definedName>
    <definedName name="QB_ROW_536250" localSheetId="2" hidden="1">'BvA Detail'!$F$198</definedName>
    <definedName name="QB_ROW_5362500" localSheetId="4" hidden="1">'PL by Class'!$F$135</definedName>
    <definedName name="QB_ROW_536320" localSheetId="6" hidden="1">'General Ledger'!$C$1940</definedName>
    <definedName name="QB_ROW_537020" localSheetId="6" hidden="1">'General Ledger'!$C$1613</definedName>
    <definedName name="QB_ROW_537320" localSheetId="6" hidden="1">'General Ledger'!$C$1614</definedName>
    <definedName name="QB_ROW_538020" localSheetId="6" hidden="1">'General Ledger'!$C$1794</definedName>
    <definedName name="QB_ROW_538250" localSheetId="7" hidden="1">'Annual Budget'!$F$182</definedName>
    <definedName name="QB_ROW_538320" localSheetId="6" hidden="1">'General Ledger'!$C$1795</definedName>
    <definedName name="QB_ROW_539020" localSheetId="6" hidden="1">'General Ledger'!$C$1861</definedName>
    <definedName name="QB_ROW_539250" localSheetId="7" hidden="1">'Annual Budget'!$F$190</definedName>
    <definedName name="QB_ROW_539250" localSheetId="2" hidden="1">'BvA Detail'!$F$188</definedName>
    <definedName name="QB_ROW_5392500" localSheetId="4" hidden="1">'PL by Class'!$F$130</definedName>
    <definedName name="QB_ROW_539320" localSheetId="6" hidden="1">'General Ledger'!$C$1869</definedName>
    <definedName name="QB_ROW_56010" localSheetId="6" hidden="1">'General Ledger'!$B$870</definedName>
    <definedName name="QB_ROW_56010">#REF!</definedName>
    <definedName name="QB_ROW_56310" localSheetId="6" hidden="1">'General Ledger'!$B$871</definedName>
    <definedName name="QB_ROW_56310">#REF!</definedName>
    <definedName name="QB_ROW_57010" localSheetId="6" hidden="1">'General Ledger'!$B$1966</definedName>
    <definedName name="QB_ROW_57020" localSheetId="6" hidden="1">'General Ledger'!$C$1973</definedName>
    <definedName name="QB_ROW_57310" localSheetId="6" hidden="1">'General Ledger'!$B$1975</definedName>
    <definedName name="QB_ROW_57320" localSheetId="6" hidden="1">'General Ledger'!$C$1974</definedName>
    <definedName name="QB_ROW_59020" localSheetId="6" hidden="1">'General Ledger'!$C$707</definedName>
    <definedName name="QB_ROW_59020">#REF!</definedName>
    <definedName name="QB_ROW_59320" localSheetId="6" hidden="1">'General Ledger'!$C$708</definedName>
    <definedName name="QB_ROW_59320">#REF!</definedName>
    <definedName name="QB_ROW_60010" localSheetId="6" hidden="1">'General Ledger'!$B$386</definedName>
    <definedName name="QB_ROW_60010">#REF!</definedName>
    <definedName name="QB_ROW_6010" localSheetId="6" hidden="1">'General Ledger'!$B$418</definedName>
    <definedName name="QB_ROW_6010">#REF!</definedName>
    <definedName name="QB_ROW_60310" localSheetId="6" hidden="1">'General Ledger'!$B$387</definedName>
    <definedName name="QB_ROW_60310">#REF!</definedName>
    <definedName name="QB_ROW_61010" localSheetId="6" hidden="1">'General Ledger'!$B$1035</definedName>
    <definedName name="QB_ROW_61010">#REF!</definedName>
    <definedName name="QB_ROW_61310" localSheetId="6" hidden="1">'General Ledger'!$B$1036</definedName>
    <definedName name="QB_ROW_61310">#REF!</definedName>
    <definedName name="QB_ROW_6310" localSheetId="6" hidden="1">'General Ledger'!$B$419</definedName>
    <definedName name="QB_ROW_6310">#REF!</definedName>
    <definedName name="QB_ROW_66010" localSheetId="6" hidden="1">'General Ledger'!$B$1031</definedName>
    <definedName name="QB_ROW_66010">#REF!</definedName>
    <definedName name="QB_ROW_66310" localSheetId="6" hidden="1">'General Ledger'!$B$1032</definedName>
    <definedName name="QB_ROW_66310">#REF!</definedName>
    <definedName name="QB_ROW_67010" localSheetId="6" hidden="1">'General Ledger'!$B$1990</definedName>
    <definedName name="QB_ROW_67310" localSheetId="6" hidden="1">'General Ledger'!$B$1991</definedName>
    <definedName name="QB_ROW_68010" localSheetId="6" hidden="1">'General Ledger'!$B$1944</definedName>
    <definedName name="QB_ROW_68310" localSheetId="6" hidden="1">'General Ledger'!$B$1945</definedName>
    <definedName name="QB_ROW_7001" localSheetId="3" hidden="1">'Balance Sheet'!$A$45</definedName>
    <definedName name="QB_ROW_7001">#REF!</definedName>
    <definedName name="QB_ROW_70020" localSheetId="6" hidden="1">'General Ledger'!$C$405</definedName>
    <definedName name="QB_ROW_70020">#REF!</definedName>
    <definedName name="QB_ROW_7010" localSheetId="6" hidden="1">'General Ledger'!$B$420</definedName>
    <definedName name="QB_ROW_7010">#REF!</definedName>
    <definedName name="QB_ROW_70230" localSheetId="3" hidden="1">'Balance Sheet'!$D$39</definedName>
    <definedName name="QB_ROW_70230">#REF!</definedName>
    <definedName name="QB_ROW_70320" localSheetId="6" hidden="1">'General Ledger'!$C$406</definedName>
    <definedName name="QB_ROW_70320">#REF!</definedName>
    <definedName name="QB_ROW_71020" localSheetId="6" hidden="1">'General Ledger'!$C$713</definedName>
    <definedName name="QB_ROW_71020">#REF!</definedName>
    <definedName name="QB_ROW_71030" localSheetId="6" hidden="1">'General Ledger'!$D$718</definedName>
    <definedName name="QB_ROW_71030">#REF!</definedName>
    <definedName name="QB_ROW_71320" localSheetId="6" hidden="1">'General Ledger'!$C$753</definedName>
    <definedName name="QB_ROW_71320">#REF!</definedName>
    <definedName name="QB_ROW_71330" localSheetId="6" hidden="1">'General Ledger'!$D$752</definedName>
    <definedName name="QB_ROW_71330">#REF!</definedName>
    <definedName name="QB_ROW_71350" localSheetId="3" hidden="1">'Balance Sheet'!$F$59</definedName>
    <definedName name="QB_ROW_71350">#REF!</definedName>
    <definedName name="QB_ROW_72210">#REF!</definedName>
    <definedName name="QB_ROW_7301" localSheetId="3" hidden="1">'Balance Sheet'!$A$72</definedName>
    <definedName name="QB_ROW_73010" localSheetId="6" hidden="1">'General Ledger'!$B$877</definedName>
    <definedName name="QB_ROW_73010">#REF!</definedName>
    <definedName name="QB_ROW_7310" localSheetId="6" hidden="1">'General Ledger'!$B$421</definedName>
    <definedName name="QB_ROW_7310">#REF!</definedName>
    <definedName name="QB_ROW_73310" localSheetId="6" hidden="1">'General Ledger'!$B$878</definedName>
    <definedName name="QB_ROW_73310">#REF!</definedName>
    <definedName name="QB_ROW_74020" localSheetId="6" hidden="1">'General Ledger'!$C$705</definedName>
    <definedName name="QB_ROW_74020">#REF!</definedName>
    <definedName name="QB_ROW_74320" localSheetId="6" hidden="1">'General Ledger'!$C$706</definedName>
    <definedName name="QB_ROW_74320">#REF!</definedName>
    <definedName name="QB_ROW_76010" localSheetId="6" hidden="1">'General Ledger'!$B$375</definedName>
    <definedName name="QB_ROW_76010">#REF!</definedName>
    <definedName name="QB_ROW_76230" localSheetId="3" hidden="1">'Balance Sheet'!$D$27</definedName>
    <definedName name="QB_ROW_76230">#REF!</definedName>
    <definedName name="QB_ROW_76310" localSheetId="6" hidden="1">'General Ledger'!$B$385</definedName>
    <definedName name="QB_ROW_76310">#REF!</definedName>
    <definedName name="QB_ROW_7701" localSheetId="5" hidden="1">'AP Aging'!$A$5</definedName>
    <definedName name="QB_ROW_7702" localSheetId="5" hidden="1">'AP Aging'!$A$34</definedName>
    <definedName name="QB_ROW_7703" localSheetId="5" hidden="1">'AP Aging'!$A$45</definedName>
    <definedName name="QB_ROW_7704" localSheetId="5" hidden="1">'AP Aging'!$A$47</definedName>
    <definedName name="QB_ROW_7705" localSheetId="5" hidden="1">'AP Aging'!$A$49</definedName>
    <definedName name="QB_ROW_7731" localSheetId="5" hidden="1">'AP Aging'!$A$33</definedName>
    <definedName name="QB_ROW_7732" localSheetId="5" hidden="1">'AP Aging'!$A$44</definedName>
    <definedName name="QB_ROW_7733" localSheetId="5" hidden="1">'AP Aging'!$A$46</definedName>
    <definedName name="QB_ROW_7734" localSheetId="5" hidden="1">'AP Aging'!$A$48</definedName>
    <definedName name="QB_ROW_7735" localSheetId="5" hidden="1">'AP Aging'!$A$50</definedName>
    <definedName name="QB_ROW_78020" localSheetId="6" hidden="1">'General Ledger'!$C$403</definedName>
    <definedName name="QB_ROW_78020">#REF!</definedName>
    <definedName name="QB_ROW_78230" localSheetId="3" hidden="1">'Balance Sheet'!$D$38</definedName>
    <definedName name="QB_ROW_78230">#REF!</definedName>
    <definedName name="QB_ROW_78320" localSheetId="6" hidden="1">'General Ledger'!$C$404</definedName>
    <definedName name="QB_ROW_78320">#REF!</definedName>
    <definedName name="QB_ROW_79010" localSheetId="6" hidden="1">'General Ledger'!$B$398</definedName>
    <definedName name="QB_ROW_79010">#REF!</definedName>
    <definedName name="QB_ROW_79220" localSheetId="3" hidden="1">'Balance Sheet'!$C$35</definedName>
    <definedName name="QB_ROW_79220">#REF!</definedName>
    <definedName name="QB_ROW_79310" localSheetId="6" hidden="1">'General Ledger'!$B$399</definedName>
    <definedName name="QB_ROW_79310">#REF!</definedName>
    <definedName name="QB_ROW_80010" localSheetId="6" hidden="1">'General Ledger'!$B$422</definedName>
    <definedName name="QB_ROW_80010">#REF!</definedName>
    <definedName name="QB_ROW_8010" localSheetId="6" hidden="1">'General Ledger'!$B$881</definedName>
    <definedName name="QB_ROW_8010">#REF!</definedName>
    <definedName name="QB_ROW_8011" localSheetId="3" hidden="1">'Balance Sheet'!$B$46</definedName>
    <definedName name="QB_ROW_8011">#REF!</definedName>
    <definedName name="QB_ROW_80240" localSheetId="3" hidden="1">'Balance Sheet'!$E$49</definedName>
    <definedName name="QB_ROW_80240">#REF!</definedName>
    <definedName name="QB_ROW_8030" localSheetId="5" hidden="1">'AP Aging'!$A$51</definedName>
    <definedName name="QB_ROW_80310" localSheetId="6" hidden="1">'General Ledger'!$B$645</definedName>
    <definedName name="QB_ROW_80310">#REF!</definedName>
    <definedName name="QB_ROW_81010" localSheetId="6" hidden="1">'General Ledger'!$B$373</definedName>
    <definedName name="QB_ROW_81010">#REF!</definedName>
    <definedName name="QB_ROW_81310" localSheetId="6" hidden="1">'General Ledger'!$B$374</definedName>
    <definedName name="QB_ROW_81310">#REF!</definedName>
    <definedName name="QB_ROW_83010" localSheetId="6" hidden="1">'General Ledger'!$B$102</definedName>
    <definedName name="QB_ROW_83010">#REF!</definedName>
    <definedName name="QB_ROW_8310" localSheetId="6" hidden="1">'General Ledger'!$B$882</definedName>
    <definedName name="QB_ROW_8310">#REF!</definedName>
    <definedName name="QB_ROW_8311" localSheetId="3" hidden="1">'Balance Sheet'!$B$67</definedName>
    <definedName name="QB_ROW_8311">#REF!</definedName>
    <definedName name="QB_ROW_83230" localSheetId="3" hidden="1">'Balance Sheet'!$D$10</definedName>
    <definedName name="QB_ROW_83230">#REF!</definedName>
    <definedName name="QB_ROW_83310" localSheetId="6" hidden="1">'General Ledger'!$B$134</definedName>
    <definedName name="QB_ROW_83310">#REF!</definedName>
    <definedName name="QB_ROW_84030" localSheetId="6" hidden="1">'General Ledger'!$D$909</definedName>
    <definedName name="QB_ROW_84030">#REF!</definedName>
    <definedName name="QB_ROW_84260" localSheetId="7" hidden="1">'Annual Budget'!$G$16</definedName>
    <definedName name="QB_ROW_84260">#REF!</definedName>
    <definedName name="QB_ROW_84260_1" localSheetId="2" hidden="1">'BvA Detail'!$G$16</definedName>
    <definedName name="QB_ROW_842600" localSheetId="4" hidden="1">'PL by Class'!$G$14</definedName>
    <definedName name="QB_ROW_842600">#REF!</definedName>
    <definedName name="QB_ROW_84330" localSheetId="6" hidden="1">'General Ledger'!$D$937</definedName>
    <definedName name="QB_ROW_84330">#REF!</definedName>
    <definedName name="QB_ROW_85020" localSheetId="6" hidden="1">'General Ledger'!$C$711</definedName>
    <definedName name="QB_ROW_85020">#REF!</definedName>
    <definedName name="QB_ROW_85320" localSheetId="6" hidden="1">'General Ledger'!$C$712</definedName>
    <definedName name="QB_ROW_85320">#REF!</definedName>
    <definedName name="QB_ROW_86010" localSheetId="6" hidden="1">'General Ledger'!$B$879</definedName>
    <definedName name="QB_ROW_86010">#REF!</definedName>
    <definedName name="QB_ROW_86310" localSheetId="6" hidden="1">'General Ledger'!$B$880</definedName>
    <definedName name="QB_ROW_86310">#REF!</definedName>
    <definedName name="QB_ROW_86321" localSheetId="7" hidden="1">'Annual Budget'!$C$35</definedName>
    <definedName name="QB_ROW_86321">#REF!</definedName>
    <definedName name="QB_ROW_86321_1" localSheetId="2" hidden="1">'BvA Detail'!$C$34</definedName>
    <definedName name="QB_ROW_86321_1" localSheetId="1" hidden="1">'BvA Summary'!$C$12</definedName>
    <definedName name="QB_ROW_863210" localSheetId="4" hidden="1">'PL by Class'!$C$29</definedName>
    <definedName name="QB_ROW_863210">#REF!</definedName>
    <definedName name="QB_ROW_87010" localSheetId="6" hidden="1">'General Ledger'!$B$1020</definedName>
    <definedName name="QB_ROW_87010">#REF!</definedName>
    <definedName name="QB_ROW_87310" localSheetId="6" hidden="1">'General Ledger'!$B$1021</definedName>
    <definedName name="QB_ROW_87310">#REF!</definedName>
    <definedName name="QB_ROW_88010" localSheetId="6" hidden="1">'General Ledger'!$B$872</definedName>
    <definedName name="QB_ROW_88010">#REF!</definedName>
    <definedName name="QB_ROW_88240" localSheetId="3" hidden="1">'Balance Sheet'!$E$64</definedName>
    <definedName name="QB_ROW_88310" localSheetId="6" hidden="1">'General Ledger'!$B$874</definedName>
    <definedName name="QB_ROW_88310">#REF!</definedName>
    <definedName name="QB_ROW_89010" localSheetId="6" hidden="1">'General Ledger'!$B$333</definedName>
    <definedName name="QB_ROW_89010">#REF!</definedName>
    <definedName name="QB_ROW_89020" localSheetId="6" hidden="1">'General Ledger'!$C$368</definedName>
    <definedName name="QB_ROW_89020">#REF!</definedName>
    <definedName name="QB_ROW_89030" localSheetId="3" hidden="1">'Balance Sheet'!$D$21</definedName>
    <definedName name="QB_ROW_89310" localSheetId="6" hidden="1">'General Ledger'!$B$370</definedName>
    <definedName name="QB_ROW_89310">#REF!</definedName>
    <definedName name="QB_ROW_89320" localSheetId="6" hidden="1">'General Ledger'!$C$369</definedName>
    <definedName name="QB_ROW_89320">#REF!</definedName>
    <definedName name="QB_ROW_89330" localSheetId="3" hidden="1">'Balance Sheet'!$D$24</definedName>
    <definedName name="QB_ROW_90010" localSheetId="6" hidden="1">'General Ledger'!$B$135</definedName>
    <definedName name="QB_ROW_90010">#REF!</definedName>
    <definedName name="QB_ROW_9021" localSheetId="3" hidden="1">'Balance Sheet'!$C$47</definedName>
    <definedName name="QB_ROW_9021">#REF!</definedName>
    <definedName name="QB_ROW_90230" localSheetId="3" hidden="1">'Balance Sheet'!$D$11</definedName>
    <definedName name="QB_ROW_90230">#REF!</definedName>
    <definedName name="QB_ROW_9030" localSheetId="6" hidden="1">'General Ledger'!$D$895</definedName>
    <definedName name="QB_ROW_9030">#REF!</definedName>
    <definedName name="QB_ROW_90310" localSheetId="6" hidden="1">'General Ledger'!$B$137</definedName>
    <definedName name="QB_ROW_90310">#REF!</definedName>
    <definedName name="QB_ROW_91010" localSheetId="6" hidden="1">'General Ledger'!$B$138</definedName>
    <definedName name="QB_ROW_91010">#REF!</definedName>
    <definedName name="QB_ROW_91230" localSheetId="3" hidden="1">'Balance Sheet'!$D$12</definedName>
    <definedName name="QB_ROW_91230">#REF!</definedName>
    <definedName name="QB_ROW_91310" localSheetId="6" hidden="1">'General Ledger'!$B$142</definedName>
    <definedName name="QB_ROW_91310">#REF!</definedName>
    <definedName name="QB_ROW_92010" localSheetId="6" hidden="1">'General Ledger'!$B$1960</definedName>
    <definedName name="QB_ROW_92310" localSheetId="6" hidden="1">'General Ledger'!$B$1961</definedName>
    <definedName name="QB_ROW_9260" localSheetId="7" hidden="1">'Annual Budget'!$G$10</definedName>
    <definedName name="QB_ROW_9260">#REF!</definedName>
    <definedName name="QB_ROW_9260_1" localSheetId="2" hidden="1">'BvA Detail'!$G$10</definedName>
    <definedName name="QB_ROW_92600" localSheetId="4" hidden="1">'PL by Class'!$G$10</definedName>
    <definedName name="QB_ROW_92600">#REF!</definedName>
    <definedName name="QB_ROW_9321" localSheetId="3" hidden="1">'Balance Sheet'!$C$66</definedName>
    <definedName name="QB_ROW_9321">#REF!</definedName>
    <definedName name="QB_ROW_9330" localSheetId="6" hidden="1">'General Ledger'!$D$897</definedName>
    <definedName name="QB_ROW_9330">#REF!</definedName>
    <definedName name="QB_ROW_94010" localSheetId="6" hidden="1">'General Ledger'!$B$396</definedName>
    <definedName name="QB_ROW_94010">#REF!</definedName>
    <definedName name="QB_ROW_94220" localSheetId="3" hidden="1">'Balance Sheet'!$C$34</definedName>
    <definedName name="QB_ROW_94220">#REF!</definedName>
    <definedName name="QB_ROW_94310" localSheetId="6" hidden="1">'General Ledger'!$B$397</definedName>
    <definedName name="QB_ROW_94310">#REF!</definedName>
    <definedName name="QB_ROW_95010" localSheetId="6" hidden="1">'General Ledger'!$B$1952</definedName>
    <definedName name="QB_ROW_95310" localSheetId="6" hidden="1">'General Ledger'!$B$1953</definedName>
    <definedName name="QB_ROW_96010" localSheetId="6" hidden="1">'General Ledger'!$B$1986</definedName>
    <definedName name="QB_ROW_96310" localSheetId="6" hidden="1">'General Ledger'!$B$1987</definedName>
    <definedName name="QB_ROW_97010" localSheetId="6" hidden="1">'General Ledger'!$B$1988</definedName>
    <definedName name="QB_ROW_97310" localSheetId="6" hidden="1">'General Ledger'!$B$1989</definedName>
    <definedName name="QB_ROW_98010" localSheetId="6" hidden="1">'General Ledger'!$B$1980</definedName>
    <definedName name="QB_ROW_98310" localSheetId="6" hidden="1">'General Ledger'!$B$1981</definedName>
    <definedName name="QB_SUBTITLE_3" localSheetId="7" hidden="1">'Annual Budget'!$A$3</definedName>
    <definedName name="QB_SUBTITLE_3" localSheetId="5" hidden="1">'AP Aging'!$A$3</definedName>
    <definedName name="QB_SUBTITLE_3" localSheetId="3" hidden="1">'Balance Sheet'!$A$3</definedName>
    <definedName name="QB_SUBTITLE_3" localSheetId="6" hidden="1">'General Ledger'!$A$3</definedName>
    <definedName name="QB_SUBTITLE_3" localSheetId="4" hidden="1">'PL by Class'!$A$3</definedName>
    <definedName name="QB_SUBTITLE_3">#REF!</definedName>
    <definedName name="QB_SUBTITLE_3_1" localSheetId="2" hidden="1">'BvA Detail'!$A$3</definedName>
    <definedName name="QB_SUBTITLE_3_1" localSheetId="1" hidden="1">'BvA Summary'!$A$3</definedName>
    <definedName name="QB_TIME_5" localSheetId="7" hidden="1">'Annual Budget'!$N$1</definedName>
    <definedName name="QB_TIME_5" localSheetId="5" hidden="1">'AP Aging'!$H$1</definedName>
    <definedName name="QB_TIME_5" localSheetId="3" hidden="1">'Balance Sheet'!$G$1</definedName>
    <definedName name="QB_TIME_5" localSheetId="6" hidden="1">'General Ledger'!$L$1</definedName>
    <definedName name="QB_TIME_5" localSheetId="4" hidden="1">'PL by Class'!$AI$1</definedName>
    <definedName name="QB_TIME_5">#REF!</definedName>
    <definedName name="QB_TIME_5_1" localSheetId="2" hidden="1">'BvA Detail'!$M$1</definedName>
    <definedName name="QB_TIME_5_1" localSheetId="1" hidden="1">'BvA Summary'!$K$1</definedName>
    <definedName name="QB_TITLE_2" localSheetId="7" hidden="1">'Annual Budget'!$A$2</definedName>
    <definedName name="QB_TITLE_2" localSheetId="5" hidden="1">'AP Aging'!$A$2</definedName>
    <definedName name="QB_TITLE_2" localSheetId="3" hidden="1">'Balance Sheet'!$A$2</definedName>
    <definedName name="QB_TITLE_2" localSheetId="6" hidden="1">'General Ledger'!$A$2</definedName>
    <definedName name="QB_TITLE_2" localSheetId="4" hidden="1">'PL by Class'!$A$2</definedName>
    <definedName name="QB_TITLE_2">#REF!</definedName>
    <definedName name="QB_TITLE_2_1" localSheetId="2" hidden="1">'BvA Detail'!$A$2</definedName>
    <definedName name="QB_TITLE_2_1" localSheetId="1" hidden="1">'BvA Summary'!$A$2</definedName>
    <definedName name="QBCANSUPPORTUPDATE" localSheetId="7">TRUE</definedName>
    <definedName name="QBCANSUPPORTUPDATE" localSheetId="5">TRUE</definedName>
    <definedName name="QBCANSUPPORTUPDATE" localSheetId="3">TRUE</definedName>
    <definedName name="QBCANSUPPORTUPDATE" localSheetId="6">TRUE</definedName>
    <definedName name="QBCANSUPPORTUPDATE" localSheetId="4">TRUE</definedName>
    <definedName name="QBCANSUPPORTUPDATE">1</definedName>
    <definedName name="QBCANSUPPORTUPDATE_1" localSheetId="2">TRUE</definedName>
    <definedName name="QBCANSUPPORTUPDATE_1" localSheetId="1">TRUE</definedName>
    <definedName name="QBCOMPANYFILENAME" localSheetId="7">"C:\Clients\LeadershipPA\Leadership Prepatory Academy Inc.QBW"</definedName>
    <definedName name="QBCOMPANYFILENAME" localSheetId="5">"C:\Clients\LeadershipPA\Leadership Prepatory Academy Inc.QBW"</definedName>
    <definedName name="QBCOMPANYFILENAME" localSheetId="3">"C:\Clients\LeadershipPA\Leadership Prepatory Academy Inc.QBW"</definedName>
    <definedName name="QBCOMPANYFILENAME" localSheetId="6">"C:\Clients\LeadershipPA\Leadership Prepatory Academy Inc.QBW"</definedName>
    <definedName name="QBCOMPANYFILENAME" localSheetId="4">"C:\Clients\LeadershipPA\Leadership Prepatory Academy Inc.QBW"</definedName>
    <definedName name="QBCOMPANYFILENAME">"T:\Leadership\Leadership Prepatory Academy Inc.QBW"</definedName>
    <definedName name="QBCOMPANYFILENAME_1" localSheetId="2">"\\AvolonAcctPS\Clients\LeadershipPA\Leadership Prepatory Academy Inc.QBW"</definedName>
    <definedName name="QBCOMPANYFILENAME_1" localSheetId="1">"\\AvolonAcctPS\Clients\LeadershipPA\Leadership Prepatory Academy Inc.QBW"</definedName>
    <definedName name="QBENDDATE" localSheetId="7">20200630</definedName>
    <definedName name="QBENDDATE" localSheetId="5">20190831</definedName>
    <definedName name="QBENDDATE" localSheetId="3">20190831</definedName>
    <definedName name="QBENDDATE" localSheetId="6">20190831</definedName>
    <definedName name="QBENDDATE" localSheetId="4">20190831</definedName>
    <definedName name="QBENDDATE">20171031</definedName>
    <definedName name="QBENDDATE_1" localSheetId="2">20190831</definedName>
    <definedName name="QBENDDATE_1" localSheetId="1">20190831</definedName>
    <definedName name="QBHEADERSONSCREEN" localSheetId="7">TRUE</definedName>
    <definedName name="QBHEADERSONSCREEN" localSheetId="5">TRUE</definedName>
    <definedName name="QBHEADERSONSCREEN" localSheetId="3">TRUE</definedName>
    <definedName name="QBHEADERSONSCREEN" localSheetId="6">TRUE</definedName>
    <definedName name="QBHEADERSONSCREEN" localSheetId="4">TRUE</definedName>
    <definedName name="QBHEADERSONSCREEN">1</definedName>
    <definedName name="QBHEADERSONSCREEN_1" localSheetId="2">TRUE</definedName>
    <definedName name="QBHEADERSONSCREEN_1" localSheetId="1">TRUE</definedName>
    <definedName name="QBMETADATASIZE" localSheetId="7">5914</definedName>
    <definedName name="QBMETADATASIZE" localSheetId="5">7574</definedName>
    <definedName name="QBMETADATASIZE" localSheetId="3">5914</definedName>
    <definedName name="QBMETADATASIZE" localSheetId="6">7572</definedName>
    <definedName name="QBMETADATASIZE" localSheetId="4">5914</definedName>
    <definedName name="QBMETADATASIZE">5892</definedName>
    <definedName name="QBMETADATASIZE_1" localSheetId="2">5914</definedName>
    <definedName name="QBMETADATASIZE_1" localSheetId="1">5914</definedName>
    <definedName name="QBPRESERVECOLOR" localSheetId="7">TRUE</definedName>
    <definedName name="QBPRESERVECOLOR" localSheetId="5">TRUE</definedName>
    <definedName name="QBPRESERVECOLOR" localSheetId="3">TRUE</definedName>
    <definedName name="QBPRESERVECOLOR" localSheetId="6">TRUE</definedName>
    <definedName name="QBPRESERVECOLOR" localSheetId="4">TRUE</definedName>
    <definedName name="QBPRESERVECOLOR">1</definedName>
    <definedName name="QBPRESERVECOLOR_1" localSheetId="2">TRUE</definedName>
    <definedName name="QBPRESERVECOLOR_1" localSheetId="1">TRUE</definedName>
    <definedName name="QBPRESERVEFONT" localSheetId="7">TRUE</definedName>
    <definedName name="QBPRESERVEFONT" localSheetId="5">TRUE</definedName>
    <definedName name="QBPRESERVEFONT" localSheetId="3">TRUE</definedName>
    <definedName name="QBPRESERVEFONT" localSheetId="6">TRUE</definedName>
    <definedName name="QBPRESERVEFONT" localSheetId="4">TRUE</definedName>
    <definedName name="QBPRESERVEFONT">1</definedName>
    <definedName name="QBPRESERVEFONT_1" localSheetId="2">TRUE</definedName>
    <definedName name="QBPRESERVEFONT_1" localSheetId="1">TRUE</definedName>
    <definedName name="QBPRESERVEROWHEIGHT" localSheetId="7">TRUE</definedName>
    <definedName name="QBPRESERVEROWHEIGHT" localSheetId="5">TRUE</definedName>
    <definedName name="QBPRESERVEROWHEIGHT" localSheetId="3">TRUE</definedName>
    <definedName name="QBPRESERVEROWHEIGHT" localSheetId="6">TRUE</definedName>
    <definedName name="QBPRESERVEROWHEIGHT" localSheetId="4">TRUE</definedName>
    <definedName name="QBPRESERVEROWHEIGHT">1</definedName>
    <definedName name="QBPRESERVEROWHEIGHT_1" localSheetId="2">TRUE</definedName>
    <definedName name="QBPRESERVEROWHEIGHT_1" localSheetId="1">TRUE</definedName>
    <definedName name="QBPRESERVESPACE" localSheetId="7">TRUE</definedName>
    <definedName name="QBPRESERVESPACE" localSheetId="5">TRUE</definedName>
    <definedName name="QBPRESERVESPACE" localSheetId="3">TRUE</definedName>
    <definedName name="QBPRESERVESPACE" localSheetId="6">TRUE</definedName>
    <definedName name="QBPRESERVESPACE" localSheetId="4">TRUE</definedName>
    <definedName name="QBPRESERVESPACE">1</definedName>
    <definedName name="QBPRESERVESPACE_1" localSheetId="2">TRUE</definedName>
    <definedName name="QBPRESERVESPACE_1" localSheetId="1">TRUE</definedName>
    <definedName name="QBREPORTCOLAXIS" localSheetId="7">0</definedName>
    <definedName name="QBREPORTCOLAXIS" localSheetId="5">0</definedName>
    <definedName name="QBREPORTCOLAXIS" localSheetId="3">0</definedName>
    <definedName name="QBREPORTCOLAXIS" localSheetId="6">0</definedName>
    <definedName name="QBREPORTCOLAXIS" localSheetId="4">19</definedName>
    <definedName name="QBREPORTCOLAXIS">19</definedName>
    <definedName name="QBREPORTCOLAXIS_1" localSheetId="2">6</definedName>
    <definedName name="QBREPORTCOLAXIS_1" localSheetId="1">6</definedName>
    <definedName name="QBREPORTCOMPANYID" localSheetId="7">"3ea4d7a3723640409b23c01b8b72c0fd"</definedName>
    <definedName name="QBREPORTCOMPANYID" localSheetId="5">"3ea4d7a3723640409b23c01b8b72c0fd"</definedName>
    <definedName name="QBREPORTCOMPANYID" localSheetId="3">"3ea4d7a3723640409b23c01b8b72c0fd"</definedName>
    <definedName name="QBREPORTCOMPANYID" localSheetId="2">"3ea4d7a3723640409b23c01b8b72c0fd"</definedName>
    <definedName name="QBREPORTCOMPANYID" localSheetId="1">"3ea4d7a3723640409b23c01b8b72c0fd"</definedName>
    <definedName name="QBREPORTCOMPANYID" localSheetId="6">"3ea4d7a3723640409b23c01b8b72c0fd"</definedName>
    <definedName name="QBREPORTCOMPANYID" localSheetId="4">"3ea4d7a3723640409b23c01b8b72c0fd"</definedName>
    <definedName name="QBREPORTCOMPANYID">"3ea4d7a3723640409b23c01b8b72c0fd"</definedName>
    <definedName name="QBREPORTCOMPARECOL_ANNUALBUDGET" localSheetId="7">FALSE</definedName>
    <definedName name="QBREPORTCOMPARECOL_ANNUALBUDGET" localSheetId="5">FALSE</definedName>
    <definedName name="QBREPORTCOMPARECOL_ANNUALBUDGET" localSheetId="3">FALSE</definedName>
    <definedName name="QBREPORTCOMPARECOL_ANNUALBUDGET" localSheetId="6">FALSE</definedName>
    <definedName name="QBREPORTCOMPARECOL_ANNUALBUDGET" localSheetId="4">FALSE</definedName>
    <definedName name="QBREPORTCOMPARECOL_ANNUALBUDGET">0</definedName>
    <definedName name="QBREPORTCOMPARECOL_ANNUALBUDGET_1" localSheetId="2">FALSE</definedName>
    <definedName name="QBREPORTCOMPARECOL_ANNUALBUDGET_1" localSheetId="1">FALSE</definedName>
    <definedName name="QBREPORTCOMPARECOL_AVGCOGS" localSheetId="7">FALSE</definedName>
    <definedName name="QBREPORTCOMPARECOL_AVGCOGS" localSheetId="5">FALSE</definedName>
    <definedName name="QBREPORTCOMPARECOL_AVGCOGS" localSheetId="3">FALSE</definedName>
    <definedName name="QBREPORTCOMPARECOL_AVGCOGS" localSheetId="6">FALSE</definedName>
    <definedName name="QBREPORTCOMPARECOL_AVGCOGS" localSheetId="4">FALSE</definedName>
    <definedName name="QBREPORTCOMPARECOL_AVGCOGS">0</definedName>
    <definedName name="QBREPORTCOMPARECOL_AVGCOGS_1" localSheetId="2">FALSE</definedName>
    <definedName name="QBREPORTCOMPARECOL_AVGCOGS_1" localSheetId="1">FALSE</definedName>
    <definedName name="QBREPORTCOMPARECOL_AVGPRICE" localSheetId="7">FALSE</definedName>
    <definedName name="QBREPORTCOMPARECOL_AVGPRICE" localSheetId="5">FALSE</definedName>
    <definedName name="QBREPORTCOMPARECOL_AVGPRICE" localSheetId="3">FALSE</definedName>
    <definedName name="QBREPORTCOMPARECOL_AVGPRICE" localSheetId="6">FALSE</definedName>
    <definedName name="QBREPORTCOMPARECOL_AVGPRICE" localSheetId="4">FALSE</definedName>
    <definedName name="QBREPORTCOMPARECOL_AVGPRICE">0</definedName>
    <definedName name="QBREPORTCOMPARECOL_AVGPRICE_1" localSheetId="2">FALSE</definedName>
    <definedName name="QBREPORTCOMPARECOL_AVGPRICE_1" localSheetId="1">FALSE</definedName>
    <definedName name="QBREPORTCOMPARECOL_BUDDIFF" localSheetId="7">TRUE</definedName>
    <definedName name="QBREPORTCOMPARECOL_BUDDIFF" localSheetId="5">FALSE</definedName>
    <definedName name="QBREPORTCOMPARECOL_BUDDIFF" localSheetId="3">FALSE</definedName>
    <definedName name="QBREPORTCOMPARECOL_BUDDIFF" localSheetId="6">FALSE</definedName>
    <definedName name="QBREPORTCOMPARECOL_BUDDIFF" localSheetId="4">FALSE</definedName>
    <definedName name="QBREPORTCOMPARECOL_BUDDIFF">0</definedName>
    <definedName name="QBREPORTCOMPARECOL_BUDDIFF_1" localSheetId="2">TRUE</definedName>
    <definedName name="QBREPORTCOMPARECOL_BUDDIFF_1" localSheetId="1">TRUE</definedName>
    <definedName name="QBREPORTCOMPARECOL_BUDGET" localSheetId="7">TRUE</definedName>
    <definedName name="QBREPORTCOMPARECOL_BUDGET" localSheetId="5">FALSE</definedName>
    <definedName name="QBREPORTCOMPARECOL_BUDGET" localSheetId="3">FALSE</definedName>
    <definedName name="QBREPORTCOMPARECOL_BUDGET" localSheetId="6">FALSE</definedName>
    <definedName name="QBREPORTCOMPARECOL_BUDGET" localSheetId="4">FALSE</definedName>
    <definedName name="QBREPORTCOMPARECOL_BUDGET">0</definedName>
    <definedName name="QBREPORTCOMPARECOL_BUDGET_1" localSheetId="2">TRUE</definedName>
    <definedName name="QBREPORTCOMPARECOL_BUDGET_1" localSheetId="1">TRUE</definedName>
    <definedName name="QBREPORTCOMPARECOL_BUDPCT" localSheetId="7">TRUE</definedName>
    <definedName name="QBREPORTCOMPARECOL_BUDPCT" localSheetId="5">FALSE</definedName>
    <definedName name="QBREPORTCOMPARECOL_BUDPCT" localSheetId="3">FALSE</definedName>
    <definedName name="QBREPORTCOMPARECOL_BUDPCT" localSheetId="6">FALSE</definedName>
    <definedName name="QBREPORTCOMPARECOL_BUDPCT" localSheetId="4">FALSE</definedName>
    <definedName name="QBREPORTCOMPARECOL_BUDPCT">0</definedName>
    <definedName name="QBREPORTCOMPARECOL_BUDPCT_1" localSheetId="2">TRUE</definedName>
    <definedName name="QBREPORTCOMPARECOL_BUDPCT_1" localSheetId="1">TRUE</definedName>
    <definedName name="QBREPORTCOMPARECOL_COGS" localSheetId="7">FALSE</definedName>
    <definedName name="QBREPORTCOMPARECOL_COGS" localSheetId="5">FALSE</definedName>
    <definedName name="QBREPORTCOMPARECOL_COGS" localSheetId="3">FALSE</definedName>
    <definedName name="QBREPORTCOMPARECOL_COGS" localSheetId="6">FALSE</definedName>
    <definedName name="QBREPORTCOMPARECOL_COGS" localSheetId="4">FALSE</definedName>
    <definedName name="QBREPORTCOMPARECOL_COGS">0</definedName>
    <definedName name="QBREPORTCOMPARECOL_COGS_1" localSheetId="2">FALSE</definedName>
    <definedName name="QBREPORTCOMPARECOL_COGS_1" localSheetId="1">FALSE</definedName>
    <definedName name="QBREPORTCOMPARECOL_EXCLUDEAMOUNT" localSheetId="7">FALSE</definedName>
    <definedName name="QBREPORTCOMPARECOL_EXCLUDEAMOUNT" localSheetId="5">FALSE</definedName>
    <definedName name="QBREPORTCOMPARECOL_EXCLUDEAMOUNT" localSheetId="3">FALSE</definedName>
    <definedName name="QBREPORTCOMPARECOL_EXCLUDEAMOUNT" localSheetId="6">FALSE</definedName>
    <definedName name="QBREPORTCOMPARECOL_EXCLUDEAMOUNT" localSheetId="4">FALSE</definedName>
    <definedName name="QBREPORTCOMPARECOL_EXCLUDEAMOUNT">0</definedName>
    <definedName name="QBREPORTCOMPARECOL_EXCLUDEAMOUNT_1" localSheetId="2">FALSE</definedName>
    <definedName name="QBREPORTCOMPARECOL_EXCLUDEAMOUNT_1" localSheetId="1">FALSE</definedName>
    <definedName name="QBREPORTCOMPARECOL_EXCLUDECURPERIOD" localSheetId="7">FALSE</definedName>
    <definedName name="QBREPORTCOMPARECOL_EXCLUDECURPERIOD" localSheetId="5">FALSE</definedName>
    <definedName name="QBREPORTCOMPARECOL_EXCLUDECURPERIOD" localSheetId="3">FALSE</definedName>
    <definedName name="QBREPORTCOMPARECOL_EXCLUDECURPERIOD" localSheetId="6">FALSE</definedName>
    <definedName name="QBREPORTCOMPARECOL_EXCLUDECURPERIOD" localSheetId="4">FALSE</definedName>
    <definedName name="QBREPORTCOMPARECOL_EXCLUDECURPERIOD">0</definedName>
    <definedName name="QBREPORTCOMPARECOL_EXCLUDECURPERIOD_1" localSheetId="2">FALSE</definedName>
    <definedName name="QBREPORTCOMPARECOL_EXCLUDECURPERIOD_1" localSheetId="1">FALSE</definedName>
    <definedName name="QBREPORTCOMPARECOL_FORECAST" localSheetId="7">FALSE</definedName>
    <definedName name="QBREPORTCOMPARECOL_FORECAST" localSheetId="5">FALSE</definedName>
    <definedName name="QBREPORTCOMPARECOL_FORECAST" localSheetId="3">FALSE</definedName>
    <definedName name="QBREPORTCOMPARECOL_FORECAST" localSheetId="6">FALSE</definedName>
    <definedName name="QBREPORTCOMPARECOL_FORECAST" localSheetId="4">FALSE</definedName>
    <definedName name="QBREPORTCOMPARECOL_FORECAST">0</definedName>
    <definedName name="QBREPORTCOMPARECOL_FORECAST_1" localSheetId="2">FALSE</definedName>
    <definedName name="QBREPORTCOMPARECOL_FORECAST_1" localSheetId="1">FALSE</definedName>
    <definedName name="QBREPORTCOMPARECOL_GROSSMARGIN" localSheetId="7">FALSE</definedName>
    <definedName name="QBREPORTCOMPARECOL_GROSSMARGIN" localSheetId="5">FALSE</definedName>
    <definedName name="QBREPORTCOMPARECOL_GROSSMARGIN" localSheetId="3">FALSE</definedName>
    <definedName name="QBREPORTCOMPARECOL_GROSSMARGIN" localSheetId="6">FALSE</definedName>
    <definedName name="QBREPORTCOMPARECOL_GROSSMARGIN" localSheetId="4">FALSE</definedName>
    <definedName name="QBREPORTCOMPARECOL_GROSSMARGIN">0</definedName>
    <definedName name="QBREPORTCOMPARECOL_GROSSMARGIN_1" localSheetId="2">FALSE</definedName>
    <definedName name="QBREPORTCOMPARECOL_GROSSMARGIN_1" localSheetId="1">FALSE</definedName>
    <definedName name="QBREPORTCOMPARECOL_GROSSMARGINPCT" localSheetId="7">FALSE</definedName>
    <definedName name="QBREPORTCOMPARECOL_GROSSMARGINPCT" localSheetId="5">FALSE</definedName>
    <definedName name="QBREPORTCOMPARECOL_GROSSMARGINPCT" localSheetId="3">FALSE</definedName>
    <definedName name="QBREPORTCOMPARECOL_GROSSMARGINPCT" localSheetId="6">FALSE</definedName>
    <definedName name="QBREPORTCOMPARECOL_GROSSMARGINPCT" localSheetId="4">FALSE</definedName>
    <definedName name="QBREPORTCOMPARECOL_GROSSMARGINPCT">0</definedName>
    <definedName name="QBREPORTCOMPARECOL_GROSSMARGINPCT_1" localSheetId="2">FALSE</definedName>
    <definedName name="QBREPORTCOMPARECOL_GROSSMARGINPCT_1" localSheetId="1">FALSE</definedName>
    <definedName name="QBREPORTCOMPARECOL_HOURS" localSheetId="7">FALSE</definedName>
    <definedName name="QBREPORTCOMPARECOL_HOURS" localSheetId="5">FALSE</definedName>
    <definedName name="QBREPORTCOMPARECOL_HOURS" localSheetId="3">FALSE</definedName>
    <definedName name="QBREPORTCOMPARECOL_HOURS" localSheetId="6">FALSE</definedName>
    <definedName name="QBREPORTCOMPARECOL_HOURS" localSheetId="4">FALSE</definedName>
    <definedName name="QBREPORTCOMPARECOL_HOURS">0</definedName>
    <definedName name="QBREPORTCOMPARECOL_HOURS_1" localSheetId="2">FALSE</definedName>
    <definedName name="QBREPORTCOMPARECOL_HOURS_1" localSheetId="1">FALSE</definedName>
    <definedName name="QBREPORTCOMPARECOL_PCTCOL" localSheetId="7">FALSE</definedName>
    <definedName name="QBREPORTCOMPARECOL_PCTCOL" localSheetId="5">FALSE</definedName>
    <definedName name="QBREPORTCOMPARECOL_PCTCOL" localSheetId="3">FALSE</definedName>
    <definedName name="QBREPORTCOMPARECOL_PCTCOL" localSheetId="6">FALSE</definedName>
    <definedName name="QBREPORTCOMPARECOL_PCTCOL" localSheetId="4">FALSE</definedName>
    <definedName name="QBREPORTCOMPARECOL_PCTCOL">0</definedName>
    <definedName name="QBREPORTCOMPARECOL_PCTCOL_1" localSheetId="2">FALSE</definedName>
    <definedName name="QBREPORTCOMPARECOL_PCTCOL_1" localSheetId="1">FALSE</definedName>
    <definedName name="QBREPORTCOMPARECOL_PCTEXPENSE" localSheetId="7">FALSE</definedName>
    <definedName name="QBREPORTCOMPARECOL_PCTEXPENSE" localSheetId="5">FALSE</definedName>
    <definedName name="QBREPORTCOMPARECOL_PCTEXPENSE" localSheetId="3">FALSE</definedName>
    <definedName name="QBREPORTCOMPARECOL_PCTEXPENSE" localSheetId="6">FALSE</definedName>
    <definedName name="QBREPORTCOMPARECOL_PCTEXPENSE" localSheetId="4">FALSE</definedName>
    <definedName name="QBREPORTCOMPARECOL_PCTEXPENSE">0</definedName>
    <definedName name="QBREPORTCOMPARECOL_PCTEXPENSE_1" localSheetId="2">FALSE</definedName>
    <definedName name="QBREPORTCOMPARECOL_PCTEXPENSE_1" localSheetId="1">FALSE</definedName>
    <definedName name="QBREPORTCOMPARECOL_PCTINCOME" localSheetId="7">FALSE</definedName>
    <definedName name="QBREPORTCOMPARECOL_PCTINCOME" localSheetId="5">FALSE</definedName>
    <definedName name="QBREPORTCOMPARECOL_PCTINCOME" localSheetId="3">FALSE</definedName>
    <definedName name="QBREPORTCOMPARECOL_PCTINCOME" localSheetId="6">FALSE</definedName>
    <definedName name="QBREPORTCOMPARECOL_PCTINCOME" localSheetId="4">FALSE</definedName>
    <definedName name="QBREPORTCOMPARECOL_PCTINCOME">0</definedName>
    <definedName name="QBREPORTCOMPARECOL_PCTINCOME_1" localSheetId="2">FALSE</definedName>
    <definedName name="QBREPORTCOMPARECOL_PCTINCOME_1" localSheetId="1">FALSE</definedName>
    <definedName name="QBREPORTCOMPARECOL_PCTOFSALES" localSheetId="7">FALSE</definedName>
    <definedName name="QBREPORTCOMPARECOL_PCTOFSALES" localSheetId="5">FALSE</definedName>
    <definedName name="QBREPORTCOMPARECOL_PCTOFSALES" localSheetId="3">FALSE</definedName>
    <definedName name="QBREPORTCOMPARECOL_PCTOFSALES" localSheetId="6">FALSE</definedName>
    <definedName name="QBREPORTCOMPARECOL_PCTOFSALES" localSheetId="4">FALSE</definedName>
    <definedName name="QBREPORTCOMPARECOL_PCTOFSALES">0</definedName>
    <definedName name="QBREPORTCOMPARECOL_PCTOFSALES_1" localSheetId="2">FALSE</definedName>
    <definedName name="QBREPORTCOMPARECOL_PCTOFSALES_1" localSheetId="1">FALSE</definedName>
    <definedName name="QBREPORTCOMPARECOL_PCTROW" localSheetId="7">FALSE</definedName>
    <definedName name="QBREPORTCOMPARECOL_PCTROW" localSheetId="5">FALSE</definedName>
    <definedName name="QBREPORTCOMPARECOL_PCTROW" localSheetId="3">FALSE</definedName>
    <definedName name="QBREPORTCOMPARECOL_PCTROW" localSheetId="6">FALSE</definedName>
    <definedName name="QBREPORTCOMPARECOL_PCTROW" localSheetId="4">FALSE</definedName>
    <definedName name="QBREPORTCOMPARECOL_PCTROW">0</definedName>
    <definedName name="QBREPORTCOMPARECOL_PCTROW_1" localSheetId="2">FALSE</definedName>
    <definedName name="QBREPORTCOMPARECOL_PCTROW_1" localSheetId="1">FALSE</definedName>
    <definedName name="QBREPORTCOMPARECOL_PPDIFF" localSheetId="7">FALSE</definedName>
    <definedName name="QBREPORTCOMPARECOL_PPDIFF" localSheetId="5">FALSE</definedName>
    <definedName name="QBREPORTCOMPARECOL_PPDIFF" localSheetId="3">FALSE</definedName>
    <definedName name="QBREPORTCOMPARECOL_PPDIFF" localSheetId="6">FALSE</definedName>
    <definedName name="QBREPORTCOMPARECOL_PPDIFF" localSheetId="4">FALSE</definedName>
    <definedName name="QBREPORTCOMPARECOL_PPDIFF">0</definedName>
    <definedName name="QBREPORTCOMPARECOL_PPDIFF_1" localSheetId="2">FALSE</definedName>
    <definedName name="QBREPORTCOMPARECOL_PPDIFF_1" localSheetId="1">FALSE</definedName>
    <definedName name="QBREPORTCOMPARECOL_PPPCT" localSheetId="7">FALSE</definedName>
    <definedName name="QBREPORTCOMPARECOL_PPPCT" localSheetId="5">FALSE</definedName>
    <definedName name="QBREPORTCOMPARECOL_PPPCT" localSheetId="3">FALSE</definedName>
    <definedName name="QBREPORTCOMPARECOL_PPPCT" localSheetId="6">FALSE</definedName>
    <definedName name="QBREPORTCOMPARECOL_PPPCT" localSheetId="4">FALSE</definedName>
    <definedName name="QBREPORTCOMPARECOL_PPPCT">0</definedName>
    <definedName name="QBREPORTCOMPARECOL_PPPCT_1" localSheetId="2">FALSE</definedName>
    <definedName name="QBREPORTCOMPARECOL_PPPCT_1" localSheetId="1">FALSE</definedName>
    <definedName name="QBREPORTCOMPARECOL_PREVPERIOD" localSheetId="7">FALSE</definedName>
    <definedName name="QBREPORTCOMPARECOL_PREVPERIOD" localSheetId="5">FALSE</definedName>
    <definedName name="QBREPORTCOMPARECOL_PREVPERIOD" localSheetId="3">FALSE</definedName>
    <definedName name="QBREPORTCOMPARECOL_PREVPERIOD" localSheetId="6">FALSE</definedName>
    <definedName name="QBREPORTCOMPARECOL_PREVPERIOD" localSheetId="4">FALSE</definedName>
    <definedName name="QBREPORTCOMPARECOL_PREVPERIOD">0</definedName>
    <definedName name="QBREPORTCOMPARECOL_PREVPERIOD_1" localSheetId="2">FALSE</definedName>
    <definedName name="QBREPORTCOMPARECOL_PREVPERIOD_1" localSheetId="1">FALSE</definedName>
    <definedName name="QBREPORTCOMPARECOL_PREVYEAR" localSheetId="7">FALSE</definedName>
    <definedName name="QBREPORTCOMPARECOL_PREVYEAR" localSheetId="5">FALSE</definedName>
    <definedName name="QBREPORTCOMPARECOL_PREVYEAR" localSheetId="3">FALSE</definedName>
    <definedName name="QBREPORTCOMPARECOL_PREVYEAR" localSheetId="6">FALSE</definedName>
    <definedName name="QBREPORTCOMPARECOL_PREVYEAR" localSheetId="4">FALSE</definedName>
    <definedName name="QBREPORTCOMPARECOL_PREVYEAR">0</definedName>
    <definedName name="QBREPORTCOMPARECOL_PREVYEAR_1" localSheetId="2">FALSE</definedName>
    <definedName name="QBREPORTCOMPARECOL_PREVYEAR_1" localSheetId="1">FALSE</definedName>
    <definedName name="QBREPORTCOMPARECOL_PYDIFF" localSheetId="7">FALSE</definedName>
    <definedName name="QBREPORTCOMPARECOL_PYDIFF" localSheetId="5">FALSE</definedName>
    <definedName name="QBREPORTCOMPARECOL_PYDIFF" localSheetId="3">FALSE</definedName>
    <definedName name="QBREPORTCOMPARECOL_PYDIFF" localSheetId="6">FALSE</definedName>
    <definedName name="QBREPORTCOMPARECOL_PYDIFF" localSheetId="4">FALSE</definedName>
    <definedName name="QBREPORTCOMPARECOL_PYDIFF">0</definedName>
    <definedName name="QBREPORTCOMPARECOL_PYDIFF_1" localSheetId="2">FALSE</definedName>
    <definedName name="QBREPORTCOMPARECOL_PYDIFF_1" localSheetId="1">FALSE</definedName>
    <definedName name="QBREPORTCOMPARECOL_PYPCT" localSheetId="7">FALSE</definedName>
    <definedName name="QBREPORTCOMPARECOL_PYPCT" localSheetId="5">FALSE</definedName>
    <definedName name="QBREPORTCOMPARECOL_PYPCT" localSheetId="3">FALSE</definedName>
    <definedName name="QBREPORTCOMPARECOL_PYPCT" localSheetId="6">FALSE</definedName>
    <definedName name="QBREPORTCOMPARECOL_PYPCT" localSheetId="4">FALSE</definedName>
    <definedName name="QBREPORTCOMPARECOL_PYPCT">0</definedName>
    <definedName name="QBREPORTCOMPARECOL_PYPCT_1" localSheetId="2">FALSE</definedName>
    <definedName name="QBREPORTCOMPARECOL_PYPCT_1" localSheetId="1">FALSE</definedName>
    <definedName name="QBREPORTCOMPARECOL_QTY" localSheetId="7">FALSE</definedName>
    <definedName name="QBREPORTCOMPARECOL_QTY" localSheetId="5">FALSE</definedName>
    <definedName name="QBREPORTCOMPARECOL_QTY" localSheetId="3">FALSE</definedName>
    <definedName name="QBREPORTCOMPARECOL_QTY" localSheetId="6">FALSE</definedName>
    <definedName name="QBREPORTCOMPARECOL_QTY" localSheetId="4">FALSE</definedName>
    <definedName name="QBREPORTCOMPARECOL_QTY">0</definedName>
    <definedName name="QBREPORTCOMPARECOL_QTY_1" localSheetId="2">FALSE</definedName>
    <definedName name="QBREPORTCOMPARECOL_QTY_1" localSheetId="1">FALSE</definedName>
    <definedName name="QBREPORTCOMPARECOL_RATE" localSheetId="7">FALSE</definedName>
    <definedName name="QBREPORTCOMPARECOL_RATE" localSheetId="5">FALSE</definedName>
    <definedName name="QBREPORTCOMPARECOL_RATE" localSheetId="3">FALSE</definedName>
    <definedName name="QBREPORTCOMPARECOL_RATE" localSheetId="6">FALSE</definedName>
    <definedName name="QBREPORTCOMPARECOL_RATE" localSheetId="4">FALSE</definedName>
    <definedName name="QBREPORTCOMPARECOL_RATE">0</definedName>
    <definedName name="QBREPORTCOMPARECOL_RATE_1" localSheetId="2">FALSE</definedName>
    <definedName name="QBREPORTCOMPARECOL_RATE_1" localSheetId="1">FALSE</definedName>
    <definedName name="QBREPORTCOMPARECOL_TRIPBILLEDMILES" localSheetId="7">FALSE</definedName>
    <definedName name="QBREPORTCOMPARECOL_TRIPBILLEDMILES" localSheetId="5">FALSE</definedName>
    <definedName name="QBREPORTCOMPARECOL_TRIPBILLEDMILES" localSheetId="3">FALSE</definedName>
    <definedName name="QBREPORTCOMPARECOL_TRIPBILLEDMILES" localSheetId="6">FALSE</definedName>
    <definedName name="QBREPORTCOMPARECOL_TRIPBILLEDMILES" localSheetId="4">FALSE</definedName>
    <definedName name="QBREPORTCOMPARECOL_TRIPBILLEDMILES">0</definedName>
    <definedName name="QBREPORTCOMPARECOL_TRIPBILLEDMILES_1" localSheetId="2">FALSE</definedName>
    <definedName name="QBREPORTCOMPARECOL_TRIPBILLEDMILES_1" localSheetId="1">FALSE</definedName>
    <definedName name="QBREPORTCOMPARECOL_TRIPBILLINGAMOUNT" localSheetId="7">FALSE</definedName>
    <definedName name="QBREPORTCOMPARECOL_TRIPBILLINGAMOUNT" localSheetId="5">FALSE</definedName>
    <definedName name="QBREPORTCOMPARECOL_TRIPBILLINGAMOUNT" localSheetId="3">FALSE</definedName>
    <definedName name="QBREPORTCOMPARECOL_TRIPBILLINGAMOUNT" localSheetId="6">FALSE</definedName>
    <definedName name="QBREPORTCOMPARECOL_TRIPBILLINGAMOUNT" localSheetId="4">FALSE</definedName>
    <definedName name="QBREPORTCOMPARECOL_TRIPBILLINGAMOUNT">0</definedName>
    <definedName name="QBREPORTCOMPARECOL_TRIPBILLINGAMOUNT_1" localSheetId="2">FALSE</definedName>
    <definedName name="QBREPORTCOMPARECOL_TRIPBILLINGAMOUNT_1" localSheetId="1">FALSE</definedName>
    <definedName name="QBREPORTCOMPARECOL_TRIPMILES" localSheetId="7">FALSE</definedName>
    <definedName name="QBREPORTCOMPARECOL_TRIPMILES" localSheetId="5">FALSE</definedName>
    <definedName name="QBREPORTCOMPARECOL_TRIPMILES" localSheetId="3">FALSE</definedName>
    <definedName name="QBREPORTCOMPARECOL_TRIPMILES" localSheetId="6">FALSE</definedName>
    <definedName name="QBREPORTCOMPARECOL_TRIPMILES" localSheetId="4">FALSE</definedName>
    <definedName name="QBREPORTCOMPARECOL_TRIPMILES">0</definedName>
    <definedName name="QBREPORTCOMPARECOL_TRIPMILES_1" localSheetId="2">FALSE</definedName>
    <definedName name="QBREPORTCOMPARECOL_TRIPMILES_1" localSheetId="1">FALSE</definedName>
    <definedName name="QBREPORTCOMPARECOL_TRIPNOTBILLABLEMILES" localSheetId="7">FALSE</definedName>
    <definedName name="QBREPORTCOMPARECOL_TRIPNOTBILLABLEMILES" localSheetId="5">FALSE</definedName>
    <definedName name="QBREPORTCOMPARECOL_TRIPNOTBILLABLEMILES" localSheetId="3">FALSE</definedName>
    <definedName name="QBREPORTCOMPARECOL_TRIPNOTBILLABLEMILES" localSheetId="6">FALSE</definedName>
    <definedName name="QBREPORTCOMPARECOL_TRIPNOTBILLABLEMILES" localSheetId="4">FALSE</definedName>
    <definedName name="QBREPORTCOMPARECOL_TRIPNOTBILLABLEMILES">0</definedName>
    <definedName name="QBREPORTCOMPARECOL_TRIPNOTBILLABLEMILES_1" localSheetId="2">FALSE</definedName>
    <definedName name="QBREPORTCOMPARECOL_TRIPNOTBILLABLEMILES_1" localSheetId="1">FALSE</definedName>
    <definedName name="QBREPORTCOMPARECOL_TRIPTAXDEDUCTIBLEAMOUNT" localSheetId="7">FALSE</definedName>
    <definedName name="QBREPORTCOMPARECOL_TRIPTAXDEDUCTIBLEAMOUNT" localSheetId="5">FALSE</definedName>
    <definedName name="QBREPORTCOMPARECOL_TRIPTAXDEDUCTIBLEAMOUNT" localSheetId="3">FALSE</definedName>
    <definedName name="QBREPORTCOMPARECOL_TRIPTAXDEDUCTIBLEAMOUNT" localSheetId="6">FALSE</definedName>
    <definedName name="QBREPORTCOMPARECOL_TRIPTAXDEDUCTIBLEAMOUNT" localSheetId="4">FALSE</definedName>
    <definedName name="QBREPORTCOMPARECOL_TRIPTAXDEDUCTIBLEAMOUNT">0</definedName>
    <definedName name="QBREPORTCOMPARECOL_TRIPTAXDEDUCTIBLEAMOUNT_1" localSheetId="2">FALSE</definedName>
    <definedName name="QBREPORTCOMPARECOL_TRIPTAXDEDUCTIBLEAMOUNT_1" localSheetId="1">FALSE</definedName>
    <definedName name="QBREPORTCOMPARECOL_TRIPUNBILLEDMILES" localSheetId="7">FALSE</definedName>
    <definedName name="QBREPORTCOMPARECOL_TRIPUNBILLEDMILES" localSheetId="5">FALSE</definedName>
    <definedName name="QBREPORTCOMPARECOL_TRIPUNBILLEDMILES" localSheetId="3">FALSE</definedName>
    <definedName name="QBREPORTCOMPARECOL_TRIPUNBILLEDMILES" localSheetId="6">FALSE</definedName>
    <definedName name="QBREPORTCOMPARECOL_TRIPUNBILLEDMILES" localSheetId="4">FALSE</definedName>
    <definedName name="QBREPORTCOMPARECOL_TRIPUNBILLEDMILES">0</definedName>
    <definedName name="QBREPORTCOMPARECOL_TRIPUNBILLEDMILES_1" localSheetId="2">FALSE</definedName>
    <definedName name="QBREPORTCOMPARECOL_TRIPUNBILLEDMILES_1" localSheetId="1">FALSE</definedName>
    <definedName name="QBREPORTCOMPARECOL_YTD" localSheetId="7">FALSE</definedName>
    <definedName name="QBREPORTCOMPARECOL_YTD" localSheetId="5">FALSE</definedName>
    <definedName name="QBREPORTCOMPARECOL_YTD" localSheetId="3">FALSE</definedName>
    <definedName name="QBREPORTCOMPARECOL_YTD" localSheetId="6">FALSE</definedName>
    <definedName name="QBREPORTCOMPARECOL_YTD" localSheetId="4">FALSE</definedName>
    <definedName name="QBREPORTCOMPARECOL_YTD">0</definedName>
    <definedName name="QBREPORTCOMPARECOL_YTD_1" localSheetId="2">FALSE</definedName>
    <definedName name="QBREPORTCOMPARECOL_YTD_1" localSheetId="1">FALSE</definedName>
    <definedName name="QBREPORTCOMPARECOL_YTDBUDGET" localSheetId="7">FALSE</definedName>
    <definedName name="QBREPORTCOMPARECOL_YTDBUDGET" localSheetId="5">FALSE</definedName>
    <definedName name="QBREPORTCOMPARECOL_YTDBUDGET" localSheetId="3">FALSE</definedName>
    <definedName name="QBREPORTCOMPARECOL_YTDBUDGET" localSheetId="6">FALSE</definedName>
    <definedName name="QBREPORTCOMPARECOL_YTDBUDGET" localSheetId="4">FALSE</definedName>
    <definedName name="QBREPORTCOMPARECOL_YTDBUDGET">0</definedName>
    <definedName name="QBREPORTCOMPARECOL_YTDBUDGET_1" localSheetId="2">FALSE</definedName>
    <definedName name="QBREPORTCOMPARECOL_YTDBUDGET_1" localSheetId="1">FALSE</definedName>
    <definedName name="QBREPORTCOMPARECOL_YTDPCT" localSheetId="7">FALSE</definedName>
    <definedName name="QBREPORTCOMPARECOL_YTDPCT" localSheetId="5">FALSE</definedName>
    <definedName name="QBREPORTCOMPARECOL_YTDPCT" localSheetId="3">FALSE</definedName>
    <definedName name="QBREPORTCOMPARECOL_YTDPCT" localSheetId="6">FALSE</definedName>
    <definedName name="QBREPORTCOMPARECOL_YTDPCT" localSheetId="4">FALSE</definedName>
    <definedName name="QBREPORTCOMPARECOL_YTDPCT">0</definedName>
    <definedName name="QBREPORTCOMPARECOL_YTDPCT_1" localSheetId="2">FALSE</definedName>
    <definedName name="QBREPORTCOMPARECOL_YTDPCT_1" localSheetId="1">FALSE</definedName>
    <definedName name="QBREPORTROWAXIS" localSheetId="7">11</definedName>
    <definedName name="QBREPORTROWAXIS" localSheetId="5">37</definedName>
    <definedName name="QBREPORTROWAXIS" localSheetId="3">9</definedName>
    <definedName name="QBREPORTROWAXIS" localSheetId="2">11</definedName>
    <definedName name="QBREPORTROWAXIS" localSheetId="1">11</definedName>
    <definedName name="QBREPORTROWAXIS" localSheetId="6">12</definedName>
    <definedName name="QBREPORTROWAXIS" localSheetId="4">11</definedName>
    <definedName name="QBREPORTROWAXIS">11</definedName>
    <definedName name="QBREPORTSUBCOLAXIS" localSheetId="7">24</definedName>
    <definedName name="QBREPORTSUBCOLAXIS" localSheetId="5">0</definedName>
    <definedName name="QBREPORTSUBCOLAXIS" localSheetId="3">0</definedName>
    <definedName name="QBREPORTSUBCOLAXIS" localSheetId="6">0</definedName>
    <definedName name="QBREPORTSUBCOLAXIS" localSheetId="4">0</definedName>
    <definedName name="QBREPORTSUBCOLAXIS">0</definedName>
    <definedName name="QBREPORTSUBCOLAXIS_1" localSheetId="2">24</definedName>
    <definedName name="QBREPORTSUBCOLAXIS_1" localSheetId="1">24</definedName>
    <definedName name="QBREPORTTYPE" localSheetId="7">288</definedName>
    <definedName name="QBREPORTTYPE" localSheetId="5">16</definedName>
    <definedName name="QBREPORTTYPE" localSheetId="3">5</definedName>
    <definedName name="QBREPORTTYPE" localSheetId="6">42</definedName>
    <definedName name="QBREPORTTYPE" localSheetId="4">3</definedName>
    <definedName name="QBREPORTTYPE">3</definedName>
    <definedName name="QBREPORTTYPE_1" localSheetId="2">288</definedName>
    <definedName name="QBREPORTTYPE_1" localSheetId="1">288</definedName>
    <definedName name="QBROWHEADERS" localSheetId="7">7</definedName>
    <definedName name="QBROWHEADERS" localSheetId="5">1</definedName>
    <definedName name="QBROWHEADERS" localSheetId="3">6</definedName>
    <definedName name="QBROWHEADERS" localSheetId="2">7</definedName>
    <definedName name="QBROWHEADERS" localSheetId="6">4</definedName>
    <definedName name="QBROWHEADERS" localSheetId="4">7</definedName>
    <definedName name="QBROWHEADERS">7</definedName>
    <definedName name="QBROWHEADERS_1" localSheetId="1">5</definedName>
    <definedName name="QBSTARTDATE" localSheetId="7">20190701</definedName>
    <definedName name="QBSTARTDATE" localSheetId="5">20190801</definedName>
    <definedName name="QBSTARTDATE" localSheetId="3">20190801</definedName>
    <definedName name="QBSTARTDATE" localSheetId="6">20190801</definedName>
    <definedName name="QBSTARTDATE" localSheetId="4">20190801</definedName>
    <definedName name="QBSTARTDATE">20170701</definedName>
    <definedName name="QBSTARTDATE_1" localSheetId="2">20190701</definedName>
    <definedName name="QBSTARTDATE_1" localSheetId="1">20190701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I18" i="1"/>
  <c r="I19" i="1"/>
  <c r="I20" i="1"/>
  <c r="I21" i="1"/>
  <c r="I22" i="1"/>
  <c r="I23" i="1"/>
  <c r="I24" i="1"/>
  <c r="I25" i="1"/>
  <c r="I13" i="1"/>
  <c r="D10" i="1"/>
  <c r="D20" i="1" s="1"/>
  <c r="D8" i="1"/>
  <c r="D18" i="1" s="1"/>
  <c r="C20" i="1"/>
  <c r="C18" i="1"/>
  <c r="C10" i="1"/>
  <c r="C8" i="1"/>
  <c r="M29" i="45"/>
  <c r="M28" i="45"/>
  <c r="M27" i="45"/>
  <c r="M25" i="45"/>
  <c r="M24" i="45"/>
  <c r="M23" i="45"/>
  <c r="M22" i="45"/>
  <c r="M21" i="45"/>
  <c r="M20" i="45"/>
  <c r="M19" i="45"/>
  <c r="M18" i="45"/>
  <c r="M17" i="45"/>
  <c r="M16" i="45"/>
  <c r="M15" i="45"/>
  <c r="M14" i="45"/>
  <c r="M12" i="45"/>
  <c r="M11" i="45"/>
  <c r="M10" i="45"/>
  <c r="M9" i="45"/>
  <c r="M8" i="45"/>
  <c r="O160" i="44"/>
  <c r="O202" i="44"/>
  <c r="O201" i="44"/>
  <c r="O200" i="44"/>
  <c r="O194" i="44"/>
  <c r="O193" i="44"/>
  <c r="O192" i="44"/>
  <c r="O185" i="44"/>
  <c r="O184" i="44"/>
  <c r="O183" i="44"/>
  <c r="O182" i="44"/>
  <c r="O179" i="44"/>
  <c r="O178" i="44"/>
  <c r="O177" i="44"/>
  <c r="O174" i="44"/>
  <c r="O173" i="44"/>
  <c r="O172" i="44"/>
  <c r="O171" i="44"/>
  <c r="O170" i="44"/>
  <c r="O169" i="44"/>
  <c r="O168" i="44"/>
  <c r="O167" i="44"/>
  <c r="O165" i="44"/>
  <c r="O164" i="44"/>
  <c r="O162" i="44"/>
  <c r="O161" i="44"/>
  <c r="O158" i="44"/>
  <c r="O157" i="44"/>
  <c r="O155" i="44"/>
  <c r="O154" i="44"/>
  <c r="O153" i="44"/>
  <c r="O151" i="44"/>
  <c r="O150" i="44"/>
  <c r="O149" i="44"/>
  <c r="O146" i="44"/>
  <c r="O145" i="44"/>
  <c r="O144" i="44"/>
  <c r="O142" i="44"/>
  <c r="O141" i="44"/>
  <c r="O140" i="44"/>
  <c r="O138" i="44"/>
  <c r="O136" i="44"/>
  <c r="O135" i="44"/>
  <c r="O133" i="44"/>
  <c r="O132" i="44"/>
  <c r="O131" i="44"/>
  <c r="O129" i="44"/>
  <c r="O127" i="44"/>
  <c r="O126" i="44"/>
  <c r="O124" i="44"/>
  <c r="O122" i="44"/>
  <c r="O121" i="44"/>
  <c r="O120" i="44"/>
  <c r="O119" i="44"/>
  <c r="O118" i="44"/>
  <c r="O117" i="44"/>
  <c r="O115" i="44"/>
  <c r="O114" i="44"/>
  <c r="O113" i="44"/>
  <c r="O112" i="44"/>
  <c r="O111" i="44"/>
  <c r="O110" i="44"/>
  <c r="O109" i="44"/>
  <c r="O107" i="44"/>
  <c r="O106" i="44"/>
  <c r="O104" i="44"/>
  <c r="O103" i="44"/>
  <c r="O101" i="44"/>
  <c r="O100" i="44"/>
  <c r="O99" i="44"/>
  <c r="O98" i="44"/>
  <c r="O97" i="44"/>
  <c r="O95" i="44"/>
  <c r="O94" i="44"/>
  <c r="O92" i="44"/>
  <c r="O90" i="44"/>
  <c r="O89" i="44"/>
  <c r="O88" i="44"/>
  <c r="O87" i="44"/>
  <c r="O85" i="44"/>
  <c r="O84" i="44"/>
  <c r="O76" i="44"/>
  <c r="O75" i="44"/>
  <c r="O74" i="44"/>
  <c r="O73" i="44"/>
  <c r="O72" i="44"/>
  <c r="O71" i="44"/>
  <c r="O70" i="44"/>
  <c r="O69" i="44"/>
  <c r="O68" i="44"/>
  <c r="O66" i="44"/>
  <c r="O65" i="44"/>
  <c r="O64" i="44"/>
  <c r="O63" i="44"/>
  <c r="O62" i="44"/>
  <c r="O61" i="44"/>
  <c r="O60" i="44"/>
  <c r="O59" i="44"/>
  <c r="O58" i="44"/>
  <c r="O56" i="44"/>
  <c r="O55" i="44"/>
  <c r="O52" i="44"/>
  <c r="O51" i="44"/>
  <c r="O50" i="44"/>
  <c r="O49" i="44"/>
  <c r="O48" i="44"/>
  <c r="O47" i="44"/>
  <c r="O46" i="44"/>
  <c r="O45" i="44"/>
  <c r="O44" i="44"/>
  <c r="O43" i="44"/>
  <c r="O42" i="44"/>
  <c r="O41" i="44"/>
  <c r="O40" i="44"/>
  <c r="O39" i="44"/>
  <c r="O38" i="44"/>
  <c r="O37" i="44"/>
  <c r="O34" i="44"/>
  <c r="O33" i="44"/>
  <c r="O32" i="44"/>
  <c r="O31" i="44"/>
  <c r="O29" i="44"/>
  <c r="O27" i="44"/>
  <c r="O25" i="44"/>
  <c r="O23" i="44"/>
  <c r="O21" i="44"/>
  <c r="O19" i="44"/>
  <c r="O18" i="44"/>
  <c r="O17" i="44"/>
  <c r="O16" i="44"/>
  <c r="O14" i="44"/>
  <c r="O13" i="44"/>
  <c r="O10" i="44"/>
  <c r="F11" i="45"/>
  <c r="F12" i="45" s="1"/>
  <c r="G11" i="45"/>
  <c r="G12" i="45" s="1"/>
  <c r="F27" i="45"/>
  <c r="G27" i="45"/>
  <c r="H13" i="44"/>
  <c r="I13" i="44"/>
  <c r="H19" i="44"/>
  <c r="H25" i="44" s="1"/>
  <c r="I19" i="44"/>
  <c r="H29" i="44"/>
  <c r="I29" i="44"/>
  <c r="H32" i="44"/>
  <c r="I32" i="44"/>
  <c r="H56" i="44"/>
  <c r="I56" i="44"/>
  <c r="H73" i="44"/>
  <c r="H76" i="44" s="1"/>
  <c r="I73" i="44"/>
  <c r="H89" i="44"/>
  <c r="H92" i="44" s="1"/>
  <c r="I89" i="44"/>
  <c r="I92" i="44" s="1"/>
  <c r="H99" i="44"/>
  <c r="I99" i="44"/>
  <c r="I104" i="44"/>
  <c r="H124" i="44"/>
  <c r="I124" i="44"/>
  <c r="H127" i="44"/>
  <c r="I127" i="44"/>
  <c r="H135" i="44"/>
  <c r="I135" i="44"/>
  <c r="H142" i="44"/>
  <c r="I142" i="44"/>
  <c r="H155" i="44"/>
  <c r="I155" i="44"/>
  <c r="H162" i="44"/>
  <c r="I162" i="44"/>
  <c r="H165" i="44"/>
  <c r="I165" i="44"/>
  <c r="H169" i="44"/>
  <c r="I169" i="44"/>
  <c r="H178" i="44"/>
  <c r="H179" i="44" s="1"/>
  <c r="I178" i="44"/>
  <c r="I179" i="44" s="1"/>
  <c r="H184" i="44"/>
  <c r="H185" i="44" s="1"/>
  <c r="I184" i="44"/>
  <c r="I185" i="44"/>
  <c r="H190" i="44"/>
  <c r="I190" i="44"/>
  <c r="H193" i="44"/>
  <c r="I193" i="44"/>
  <c r="H199" i="44"/>
  <c r="I199" i="44"/>
  <c r="G28" i="45" l="1"/>
  <c r="G29" i="45" s="1"/>
  <c r="F28" i="45"/>
  <c r="I151" i="44"/>
  <c r="I25" i="44"/>
  <c r="I174" i="44"/>
  <c r="H174" i="44"/>
  <c r="H33" i="44"/>
  <c r="H34" i="44" s="1"/>
  <c r="I33" i="44"/>
  <c r="H104" i="44"/>
  <c r="I76" i="44"/>
  <c r="H151" i="44"/>
  <c r="F29" i="45" l="1"/>
  <c r="H200" i="44"/>
  <c r="H201" i="44" s="1"/>
  <c r="I34" i="44"/>
  <c r="I200" i="44"/>
  <c r="F46" i="1"/>
  <c r="F42" i="1"/>
  <c r="F41" i="1"/>
  <c r="F40" i="1"/>
  <c r="F35" i="1"/>
  <c r="F33" i="1"/>
  <c r="F32" i="1"/>
  <c r="F31" i="1"/>
  <c r="H202" i="44" l="1"/>
  <c r="I201" i="44"/>
  <c r="I202" i="44" l="1"/>
  <c r="G71" i="43"/>
  <c r="G63" i="43"/>
  <c r="G65" i="43" s="1"/>
  <c r="G55" i="43"/>
  <c r="G56" i="43" s="1"/>
  <c r="G66" i="43" s="1"/>
  <c r="G67" i="43" s="1"/>
  <c r="G72" i="43" s="1"/>
  <c r="G50" i="43"/>
  <c r="G41" i="43"/>
  <c r="G43" i="43" s="1"/>
  <c r="G33" i="43"/>
  <c r="G28" i="43"/>
  <c r="G25" i="43"/>
  <c r="G24" i="43"/>
  <c r="G20" i="43"/>
  <c r="G15" i="43"/>
  <c r="G29" i="43" s="1"/>
  <c r="G44" i="43" s="1"/>
  <c r="AG136" i="42" l="1"/>
  <c r="AF136" i="42"/>
  <c r="AE136" i="42"/>
  <c r="AD136" i="42"/>
  <c r="AC136" i="42"/>
  <c r="AB136" i="42"/>
  <c r="AA136" i="42"/>
  <c r="Z136" i="42"/>
  <c r="Y136" i="42"/>
  <c r="X136" i="42"/>
  <c r="AH136" i="42" s="1"/>
  <c r="V136" i="42"/>
  <c r="U136" i="42"/>
  <c r="W136" i="42" s="1"/>
  <c r="R136" i="42"/>
  <c r="Q136" i="42"/>
  <c r="S136" i="42" s="1"/>
  <c r="P136" i="42"/>
  <c r="T136" i="42" s="1"/>
  <c r="O136" i="42"/>
  <c r="N136" i="42"/>
  <c r="M136" i="42"/>
  <c r="L136" i="42"/>
  <c r="K136" i="42"/>
  <c r="J136" i="42"/>
  <c r="H136" i="42"/>
  <c r="I136" i="42" s="1"/>
  <c r="AH135" i="42"/>
  <c r="W135" i="42"/>
  <c r="T135" i="42"/>
  <c r="S135" i="42"/>
  <c r="P135" i="42"/>
  <c r="L135" i="42"/>
  <c r="I135" i="42"/>
  <c r="AI135" i="42" s="1"/>
  <c r="AH134" i="42"/>
  <c r="W134" i="42"/>
  <c r="T134" i="42"/>
  <c r="S134" i="42"/>
  <c r="P134" i="42"/>
  <c r="L134" i="42"/>
  <c r="I134" i="42"/>
  <c r="AI134" i="42" s="1"/>
  <c r="AG132" i="42"/>
  <c r="AF132" i="42"/>
  <c r="AE132" i="42"/>
  <c r="AD132" i="42"/>
  <c r="AC132" i="42"/>
  <c r="AB132" i="42"/>
  <c r="AA132" i="42"/>
  <c r="Z132" i="42"/>
  <c r="Y132" i="42"/>
  <c r="X132" i="42"/>
  <c r="AH132" i="42" s="1"/>
  <c r="V132" i="42"/>
  <c r="U132" i="42"/>
  <c r="W132" i="42" s="1"/>
  <c r="T132" i="42"/>
  <c r="R132" i="42"/>
  <c r="Q132" i="42"/>
  <c r="S132" i="42" s="1"/>
  <c r="P132" i="42"/>
  <c r="O132" i="42"/>
  <c r="N132" i="42"/>
  <c r="M132" i="42"/>
  <c r="L132" i="42"/>
  <c r="K132" i="42"/>
  <c r="J132" i="42"/>
  <c r="H132" i="42"/>
  <c r="I132" i="42" s="1"/>
  <c r="AH131" i="42"/>
  <c r="W131" i="42"/>
  <c r="T131" i="42"/>
  <c r="S131" i="42"/>
  <c r="P131" i="42"/>
  <c r="L131" i="42"/>
  <c r="I131" i="42"/>
  <c r="AH130" i="42"/>
  <c r="W130" i="42"/>
  <c r="T130" i="42"/>
  <c r="S130" i="42"/>
  <c r="P130" i="42"/>
  <c r="L130" i="42"/>
  <c r="I130" i="42"/>
  <c r="AI130" i="42" s="1"/>
  <c r="AH129" i="42"/>
  <c r="W129" i="42"/>
  <c r="T129" i="42"/>
  <c r="S129" i="42"/>
  <c r="P129" i="42"/>
  <c r="L129" i="42"/>
  <c r="I129" i="42"/>
  <c r="AI129" i="42" s="1"/>
  <c r="AB127" i="42"/>
  <c r="L127" i="42"/>
  <c r="AG126" i="42"/>
  <c r="AG127" i="42" s="1"/>
  <c r="AF126" i="42"/>
  <c r="AF127" i="42" s="1"/>
  <c r="AE126" i="42"/>
  <c r="AE127" i="42" s="1"/>
  <c r="AD126" i="42"/>
  <c r="AD127" i="42" s="1"/>
  <c r="AC126" i="42"/>
  <c r="AC127" i="42" s="1"/>
  <c r="AB126" i="42"/>
  <c r="AA126" i="42"/>
  <c r="AA127" i="42" s="1"/>
  <c r="Z126" i="42"/>
  <c r="Z127" i="42" s="1"/>
  <c r="Y126" i="42"/>
  <c r="Y127" i="42" s="1"/>
  <c r="X126" i="42"/>
  <c r="AH126" i="42" s="1"/>
  <c r="V126" i="42"/>
  <c r="V127" i="42" s="1"/>
  <c r="U126" i="42"/>
  <c r="W126" i="42" s="1"/>
  <c r="R126" i="42"/>
  <c r="R127" i="42" s="1"/>
  <c r="Q126" i="42"/>
  <c r="S126" i="42" s="1"/>
  <c r="T126" i="42" s="1"/>
  <c r="P126" i="42"/>
  <c r="O126" i="42"/>
  <c r="O127" i="42" s="1"/>
  <c r="N126" i="42"/>
  <c r="N127" i="42" s="1"/>
  <c r="P127" i="42" s="1"/>
  <c r="M126" i="42"/>
  <c r="M127" i="42" s="1"/>
  <c r="L126" i="42"/>
  <c r="K126" i="42"/>
  <c r="K127" i="42" s="1"/>
  <c r="J126" i="42"/>
  <c r="J127" i="42" s="1"/>
  <c r="H126" i="42"/>
  <c r="I126" i="42" s="1"/>
  <c r="AH125" i="42"/>
  <c r="W125" i="42"/>
  <c r="T125" i="42"/>
  <c r="S125" i="42"/>
  <c r="P125" i="42"/>
  <c r="L125" i="42"/>
  <c r="I125" i="42"/>
  <c r="AI125" i="42" s="1"/>
  <c r="AF122" i="42"/>
  <c r="P122" i="42"/>
  <c r="AH121" i="42"/>
  <c r="W121" i="42"/>
  <c r="T121" i="42"/>
  <c r="S121" i="42"/>
  <c r="P121" i="42"/>
  <c r="L121" i="42"/>
  <c r="I121" i="42"/>
  <c r="AI121" i="42" s="1"/>
  <c r="AH120" i="42"/>
  <c r="W120" i="42"/>
  <c r="T120" i="42"/>
  <c r="S120" i="42"/>
  <c r="P120" i="42"/>
  <c r="L120" i="42"/>
  <c r="I120" i="42"/>
  <c r="AH119" i="42"/>
  <c r="W119" i="42"/>
  <c r="T119" i="42"/>
  <c r="S119" i="42"/>
  <c r="P119" i="42"/>
  <c r="L119" i="42"/>
  <c r="I119" i="42"/>
  <c r="AI119" i="42" s="1"/>
  <c r="AG118" i="42"/>
  <c r="AF118" i="42"/>
  <c r="AE118" i="42"/>
  <c r="AD118" i="42"/>
  <c r="AC118" i="42"/>
  <c r="AB118" i="42"/>
  <c r="AA118" i="42"/>
  <c r="Z118" i="42"/>
  <c r="Y118" i="42"/>
  <c r="X118" i="42"/>
  <c r="AH118" i="42" s="1"/>
  <c r="V118" i="42"/>
  <c r="U118" i="42"/>
  <c r="W118" i="42" s="1"/>
  <c r="T118" i="42"/>
  <c r="R118" i="42"/>
  <c r="Q118" i="42"/>
  <c r="S118" i="42" s="1"/>
  <c r="P118" i="42"/>
  <c r="O118" i="42"/>
  <c r="N118" i="42"/>
  <c r="M118" i="42"/>
  <c r="L118" i="42"/>
  <c r="K118" i="42"/>
  <c r="J118" i="42"/>
  <c r="H118" i="42"/>
  <c r="I118" i="42" s="1"/>
  <c r="AH117" i="42"/>
  <c r="W117" i="42"/>
  <c r="T117" i="42"/>
  <c r="S117" i="42"/>
  <c r="P117" i="42"/>
  <c r="L117" i="42"/>
  <c r="I117" i="42"/>
  <c r="AI117" i="42" s="1"/>
  <c r="AG115" i="42"/>
  <c r="AG122" i="42" s="1"/>
  <c r="AF115" i="42"/>
  <c r="AE115" i="42"/>
  <c r="AE122" i="42" s="1"/>
  <c r="AD115" i="42"/>
  <c r="AD122" i="42" s="1"/>
  <c r="AC115" i="42"/>
  <c r="AC122" i="42" s="1"/>
  <c r="AB115" i="42"/>
  <c r="AB122" i="42" s="1"/>
  <c r="AA115" i="42"/>
  <c r="AA122" i="42" s="1"/>
  <c r="Z115" i="42"/>
  <c r="Z122" i="42" s="1"/>
  <c r="Y115" i="42"/>
  <c r="Y122" i="42" s="1"/>
  <c r="X115" i="42"/>
  <c r="AH115" i="42" s="1"/>
  <c r="V115" i="42"/>
  <c r="V122" i="42" s="1"/>
  <c r="U115" i="42"/>
  <c r="W115" i="42" s="1"/>
  <c r="R115" i="42"/>
  <c r="R122" i="42" s="1"/>
  <c r="Q115" i="42"/>
  <c r="S115" i="42" s="1"/>
  <c r="T115" i="42" s="1"/>
  <c r="P115" i="42"/>
  <c r="O115" i="42"/>
  <c r="O122" i="42" s="1"/>
  <c r="N115" i="42"/>
  <c r="N122" i="42" s="1"/>
  <c r="M115" i="42"/>
  <c r="M122" i="42" s="1"/>
  <c r="L115" i="42"/>
  <c r="K115" i="42"/>
  <c r="K122" i="42" s="1"/>
  <c r="J115" i="42"/>
  <c r="J122" i="42" s="1"/>
  <c r="L122" i="42" s="1"/>
  <c r="H115" i="42"/>
  <c r="I115" i="42" s="1"/>
  <c r="AH114" i="42"/>
  <c r="W114" i="42"/>
  <c r="T114" i="42"/>
  <c r="S114" i="42"/>
  <c r="P114" i="42"/>
  <c r="L114" i="42"/>
  <c r="I114" i="42"/>
  <c r="AI114" i="42" s="1"/>
  <c r="AH112" i="42"/>
  <c r="W112" i="42"/>
  <c r="T112" i="42"/>
  <c r="S112" i="42"/>
  <c r="P112" i="42"/>
  <c r="L112" i="42"/>
  <c r="I112" i="42"/>
  <c r="AI112" i="42" s="1"/>
  <c r="AH111" i="42"/>
  <c r="W111" i="42"/>
  <c r="T111" i="42"/>
  <c r="S111" i="42"/>
  <c r="P111" i="42"/>
  <c r="L111" i="42"/>
  <c r="I111" i="42"/>
  <c r="AI111" i="42" s="1"/>
  <c r="AH110" i="42"/>
  <c r="W110" i="42"/>
  <c r="T110" i="42"/>
  <c r="S110" i="42"/>
  <c r="P110" i="42"/>
  <c r="L110" i="42"/>
  <c r="I110" i="42"/>
  <c r="AG108" i="42"/>
  <c r="AF108" i="42"/>
  <c r="AE108" i="42"/>
  <c r="AD108" i="42"/>
  <c r="AC108" i="42"/>
  <c r="AB108" i="42"/>
  <c r="AA108" i="42"/>
  <c r="Z108" i="42"/>
  <c r="Y108" i="42"/>
  <c r="X108" i="42"/>
  <c r="AH108" i="42" s="1"/>
  <c r="V108" i="42"/>
  <c r="U108" i="42"/>
  <c r="W108" i="42" s="1"/>
  <c r="R108" i="42"/>
  <c r="Q108" i="42"/>
  <c r="S108" i="42" s="1"/>
  <c r="P108" i="42"/>
  <c r="T108" i="42" s="1"/>
  <c r="O108" i="42"/>
  <c r="N108" i="42"/>
  <c r="M108" i="42"/>
  <c r="L108" i="42"/>
  <c r="K108" i="42"/>
  <c r="J108" i="42"/>
  <c r="H108" i="42"/>
  <c r="I108" i="42" s="1"/>
  <c r="AH107" i="42"/>
  <c r="W107" i="42"/>
  <c r="T107" i="42"/>
  <c r="S107" i="42"/>
  <c r="P107" i="42"/>
  <c r="L107" i="42"/>
  <c r="I107" i="42"/>
  <c r="AI107" i="42" s="1"/>
  <c r="AH106" i="42"/>
  <c r="W106" i="42"/>
  <c r="T106" i="42"/>
  <c r="S106" i="42"/>
  <c r="P106" i="42"/>
  <c r="L106" i="42"/>
  <c r="I106" i="42"/>
  <c r="AI106" i="42" s="1"/>
  <c r="Z104" i="42"/>
  <c r="R104" i="42"/>
  <c r="J104" i="42"/>
  <c r="L104" i="42" s="1"/>
  <c r="AH103" i="42"/>
  <c r="W103" i="42"/>
  <c r="T103" i="42"/>
  <c r="S103" i="42"/>
  <c r="P103" i="42"/>
  <c r="L103" i="42"/>
  <c r="I103" i="42"/>
  <c r="AH102" i="42"/>
  <c r="W102" i="42"/>
  <c r="T102" i="42"/>
  <c r="S102" i="42"/>
  <c r="P102" i="42"/>
  <c r="L102" i="42"/>
  <c r="I102" i="42"/>
  <c r="AI102" i="42" s="1"/>
  <c r="AH101" i="42"/>
  <c r="W101" i="42"/>
  <c r="S101" i="42"/>
  <c r="P101" i="42"/>
  <c r="T101" i="42" s="1"/>
  <c r="L101" i="42"/>
  <c r="I101" i="42"/>
  <c r="AH100" i="42"/>
  <c r="W100" i="42"/>
  <c r="S100" i="42"/>
  <c r="P100" i="42"/>
  <c r="T100" i="42" s="1"/>
  <c r="L100" i="42"/>
  <c r="I100" i="42"/>
  <c r="AH99" i="42"/>
  <c r="W99" i="42"/>
  <c r="T99" i="42"/>
  <c r="S99" i="42"/>
  <c r="P99" i="42"/>
  <c r="L99" i="42"/>
  <c r="I99" i="42"/>
  <c r="AI99" i="42" s="1"/>
  <c r="AH98" i="42"/>
  <c r="W98" i="42"/>
  <c r="T98" i="42"/>
  <c r="S98" i="42"/>
  <c r="P98" i="42"/>
  <c r="L98" i="42"/>
  <c r="I98" i="42"/>
  <c r="AI98" i="42" s="1"/>
  <c r="AH97" i="42"/>
  <c r="W97" i="42"/>
  <c r="S97" i="42"/>
  <c r="P97" i="42"/>
  <c r="T97" i="42" s="1"/>
  <c r="L97" i="42"/>
  <c r="I97" i="42"/>
  <c r="AH96" i="42"/>
  <c r="W96" i="42"/>
  <c r="S96" i="42"/>
  <c r="P96" i="42"/>
  <c r="T96" i="42" s="1"/>
  <c r="L96" i="42"/>
  <c r="I96" i="42"/>
  <c r="AG95" i="42"/>
  <c r="AF95" i="42"/>
  <c r="AE95" i="42"/>
  <c r="AD95" i="42"/>
  <c r="AC95" i="42"/>
  <c r="AB95" i="42"/>
  <c r="AA95" i="42"/>
  <c r="Z95" i="42"/>
  <c r="Y95" i="42"/>
  <c r="X95" i="42"/>
  <c r="AH95" i="42" s="1"/>
  <c r="V95" i="42"/>
  <c r="U95" i="42"/>
  <c r="W95" i="42" s="1"/>
  <c r="R95" i="42"/>
  <c r="Q95" i="42"/>
  <c r="S95" i="42" s="1"/>
  <c r="P95" i="42"/>
  <c r="T95" i="42" s="1"/>
  <c r="O95" i="42"/>
  <c r="N95" i="42"/>
  <c r="M95" i="42"/>
  <c r="L95" i="42"/>
  <c r="K95" i="42"/>
  <c r="J95" i="42"/>
  <c r="H95" i="42"/>
  <c r="I95" i="42" s="1"/>
  <c r="AH94" i="42"/>
  <c r="W94" i="42"/>
  <c r="T94" i="42"/>
  <c r="S94" i="42"/>
  <c r="P94" i="42"/>
  <c r="L94" i="42"/>
  <c r="I94" i="42"/>
  <c r="AI94" i="42" s="1"/>
  <c r="AG92" i="42"/>
  <c r="AG104" i="42" s="1"/>
  <c r="AF92" i="42"/>
  <c r="AF104" i="42" s="1"/>
  <c r="AE92" i="42"/>
  <c r="AE104" i="42" s="1"/>
  <c r="AD92" i="42"/>
  <c r="AD104" i="42" s="1"/>
  <c r="AC92" i="42"/>
  <c r="AC104" i="42" s="1"/>
  <c r="AB92" i="42"/>
  <c r="AB104" i="42" s="1"/>
  <c r="AA92" i="42"/>
  <c r="AA104" i="42" s="1"/>
  <c r="Z92" i="42"/>
  <c r="Y92" i="42"/>
  <c r="Y104" i="42" s="1"/>
  <c r="X92" i="42"/>
  <c r="X104" i="42" s="1"/>
  <c r="AH104" i="42" s="1"/>
  <c r="V92" i="42"/>
  <c r="V104" i="42" s="1"/>
  <c r="U92" i="42"/>
  <c r="U104" i="42" s="1"/>
  <c r="R92" i="42"/>
  <c r="Q92" i="42"/>
  <c r="Q104" i="42" s="1"/>
  <c r="P92" i="42"/>
  <c r="O92" i="42"/>
  <c r="O104" i="42" s="1"/>
  <c r="N92" i="42"/>
  <c r="N104" i="42" s="1"/>
  <c r="P104" i="42" s="1"/>
  <c r="M92" i="42"/>
  <c r="M104" i="42" s="1"/>
  <c r="L92" i="42"/>
  <c r="K92" i="42"/>
  <c r="K104" i="42" s="1"/>
  <c r="J92" i="42"/>
  <c r="H92" i="42"/>
  <c r="H104" i="42" s="1"/>
  <c r="I104" i="42" s="1"/>
  <c r="AH91" i="42"/>
  <c r="W91" i="42"/>
  <c r="T91" i="42"/>
  <c r="S91" i="42"/>
  <c r="P91" i="42"/>
  <c r="L91" i="42"/>
  <c r="I91" i="42"/>
  <c r="AI91" i="42" s="1"/>
  <c r="AH90" i="42"/>
  <c r="W90" i="42"/>
  <c r="T90" i="42"/>
  <c r="S90" i="42"/>
  <c r="P90" i="42"/>
  <c r="L90" i="42"/>
  <c r="I90" i="42"/>
  <c r="AI90" i="42" s="1"/>
  <c r="AH89" i="42"/>
  <c r="W89" i="42"/>
  <c r="T89" i="42"/>
  <c r="S89" i="42"/>
  <c r="P89" i="42"/>
  <c r="L89" i="42"/>
  <c r="I89" i="42"/>
  <c r="AI89" i="42" s="1"/>
  <c r="AH87" i="42"/>
  <c r="W87" i="42"/>
  <c r="T87" i="42"/>
  <c r="S87" i="42"/>
  <c r="P87" i="42"/>
  <c r="L87" i="42"/>
  <c r="I87" i="42"/>
  <c r="AI87" i="42" s="1"/>
  <c r="AH86" i="42"/>
  <c r="W86" i="42"/>
  <c r="T86" i="42"/>
  <c r="S86" i="42"/>
  <c r="P86" i="42"/>
  <c r="L86" i="42"/>
  <c r="I86" i="42"/>
  <c r="AI86" i="42" s="1"/>
  <c r="AH85" i="42"/>
  <c r="W85" i="42"/>
  <c r="T85" i="42"/>
  <c r="S85" i="42"/>
  <c r="P85" i="42"/>
  <c r="L85" i="42"/>
  <c r="I85" i="42"/>
  <c r="AI85" i="42" s="1"/>
  <c r="AH84" i="42"/>
  <c r="W84" i="42"/>
  <c r="T84" i="42"/>
  <c r="S84" i="42"/>
  <c r="P84" i="42"/>
  <c r="L84" i="42"/>
  <c r="I84" i="42"/>
  <c r="AI84" i="42" s="1"/>
  <c r="AH83" i="42"/>
  <c r="W83" i="42"/>
  <c r="T83" i="42"/>
  <c r="S83" i="42"/>
  <c r="P83" i="42"/>
  <c r="L83" i="42"/>
  <c r="I83" i="42"/>
  <c r="AI83" i="42" s="1"/>
  <c r="AH82" i="42"/>
  <c r="W82" i="42"/>
  <c r="T82" i="42"/>
  <c r="S82" i="42"/>
  <c r="P82" i="42"/>
  <c r="L82" i="42"/>
  <c r="I82" i="42"/>
  <c r="AI82" i="42" s="1"/>
  <c r="AH81" i="42"/>
  <c r="W81" i="42"/>
  <c r="T81" i="42"/>
  <c r="S81" i="42"/>
  <c r="P81" i="42"/>
  <c r="L81" i="42"/>
  <c r="I81" i="42"/>
  <c r="AI81" i="42" s="1"/>
  <c r="AH80" i="42"/>
  <c r="W80" i="42"/>
  <c r="T80" i="42"/>
  <c r="S80" i="42"/>
  <c r="P80" i="42"/>
  <c r="L80" i="42"/>
  <c r="I80" i="42"/>
  <c r="AI80" i="42" s="1"/>
  <c r="AH77" i="42"/>
  <c r="W77" i="42"/>
  <c r="T77" i="42"/>
  <c r="S77" i="42"/>
  <c r="P77" i="42"/>
  <c r="L77" i="42"/>
  <c r="I77" i="42"/>
  <c r="AI77" i="42" s="1"/>
  <c r="AG76" i="42"/>
  <c r="AG78" i="42" s="1"/>
  <c r="AF76" i="42"/>
  <c r="AF78" i="42" s="1"/>
  <c r="AE76" i="42"/>
  <c r="AE78" i="42" s="1"/>
  <c r="AD76" i="42"/>
  <c r="AD78" i="42" s="1"/>
  <c r="AC76" i="42"/>
  <c r="AC78" i="42" s="1"/>
  <c r="AB76" i="42"/>
  <c r="AB78" i="42" s="1"/>
  <c r="AA76" i="42"/>
  <c r="AA78" i="42" s="1"/>
  <c r="Z76" i="42"/>
  <c r="Z78" i="42" s="1"/>
  <c r="Y76" i="42"/>
  <c r="Y78" i="42" s="1"/>
  <c r="X76" i="42"/>
  <c r="AH76" i="42" s="1"/>
  <c r="V76" i="42"/>
  <c r="V78" i="42" s="1"/>
  <c r="U76" i="42"/>
  <c r="W76" i="42" s="1"/>
  <c r="R76" i="42"/>
  <c r="R78" i="42" s="1"/>
  <c r="Q76" i="42"/>
  <c r="S76" i="42" s="1"/>
  <c r="P76" i="42"/>
  <c r="T76" i="42" s="1"/>
  <c r="O76" i="42"/>
  <c r="O78" i="42" s="1"/>
  <c r="N76" i="42"/>
  <c r="N78" i="42" s="1"/>
  <c r="M76" i="42"/>
  <c r="M78" i="42" s="1"/>
  <c r="L76" i="42"/>
  <c r="K76" i="42"/>
  <c r="K78" i="42" s="1"/>
  <c r="J76" i="42"/>
  <c r="J78" i="42" s="1"/>
  <c r="H76" i="42"/>
  <c r="I76" i="42" s="1"/>
  <c r="AH75" i="42"/>
  <c r="W75" i="42"/>
  <c r="T75" i="42"/>
  <c r="S75" i="42"/>
  <c r="P75" i="42"/>
  <c r="L75" i="42"/>
  <c r="I75" i="42"/>
  <c r="AI75" i="42" s="1"/>
  <c r="AH73" i="42"/>
  <c r="W73" i="42"/>
  <c r="T73" i="42"/>
  <c r="S73" i="42"/>
  <c r="P73" i="42"/>
  <c r="L73" i="42"/>
  <c r="I73" i="42"/>
  <c r="AI73" i="42" s="1"/>
  <c r="AG71" i="42"/>
  <c r="AF71" i="42"/>
  <c r="AE71" i="42"/>
  <c r="AD71" i="42"/>
  <c r="AC71" i="42"/>
  <c r="AB71" i="42"/>
  <c r="AA71" i="42"/>
  <c r="Z71" i="42"/>
  <c r="Y71" i="42"/>
  <c r="X71" i="42"/>
  <c r="AH71" i="42" s="1"/>
  <c r="V71" i="42"/>
  <c r="U71" i="42"/>
  <c r="W71" i="42" s="1"/>
  <c r="R71" i="42"/>
  <c r="Q71" i="42"/>
  <c r="S71" i="42" s="1"/>
  <c r="P71" i="42"/>
  <c r="T71" i="42" s="1"/>
  <c r="O71" i="42"/>
  <c r="N71" i="42"/>
  <c r="M71" i="42"/>
  <c r="L71" i="42"/>
  <c r="K71" i="42"/>
  <c r="J71" i="42"/>
  <c r="H71" i="42"/>
  <c r="I71" i="42" s="1"/>
  <c r="AH70" i="42"/>
  <c r="W70" i="42"/>
  <c r="T70" i="42"/>
  <c r="S70" i="42"/>
  <c r="P70" i="42"/>
  <c r="L70" i="42"/>
  <c r="I70" i="42"/>
  <c r="AI70" i="42" s="1"/>
  <c r="AH69" i="42"/>
  <c r="W69" i="42"/>
  <c r="T69" i="42"/>
  <c r="S69" i="42"/>
  <c r="P69" i="42"/>
  <c r="L69" i="42"/>
  <c r="I69" i="42"/>
  <c r="AI69" i="42" s="1"/>
  <c r="AH68" i="42"/>
  <c r="W68" i="42"/>
  <c r="T68" i="42"/>
  <c r="S68" i="42"/>
  <c r="P68" i="42"/>
  <c r="L68" i="42"/>
  <c r="I68" i="42"/>
  <c r="AI68" i="42" s="1"/>
  <c r="AH67" i="42"/>
  <c r="W67" i="42"/>
  <c r="T67" i="42"/>
  <c r="S67" i="42"/>
  <c r="P67" i="42"/>
  <c r="L67" i="42"/>
  <c r="I67" i="42"/>
  <c r="AI67" i="42" s="1"/>
  <c r="AH66" i="42"/>
  <c r="W66" i="42"/>
  <c r="T66" i="42"/>
  <c r="S66" i="42"/>
  <c r="P66" i="42"/>
  <c r="L66" i="42"/>
  <c r="I66" i="42"/>
  <c r="AI66" i="42" s="1"/>
  <c r="AH65" i="42"/>
  <c r="W65" i="42"/>
  <c r="T65" i="42"/>
  <c r="S65" i="42"/>
  <c r="P65" i="42"/>
  <c r="L65" i="42"/>
  <c r="I65" i="42"/>
  <c r="AI65" i="42" s="1"/>
  <c r="AH64" i="42"/>
  <c r="W64" i="42"/>
  <c r="T64" i="42"/>
  <c r="S64" i="42"/>
  <c r="P64" i="42"/>
  <c r="L64" i="42"/>
  <c r="I64" i="42"/>
  <c r="AI64" i="42" s="1"/>
  <c r="AH63" i="42"/>
  <c r="W63" i="42"/>
  <c r="T63" i="42"/>
  <c r="S63" i="42"/>
  <c r="P63" i="42"/>
  <c r="L63" i="42"/>
  <c r="I63" i="42"/>
  <c r="AI63" i="42" s="1"/>
  <c r="AG60" i="42"/>
  <c r="AG61" i="42" s="1"/>
  <c r="AF60" i="42"/>
  <c r="AF61" i="42" s="1"/>
  <c r="AE60" i="42"/>
  <c r="AE61" i="42" s="1"/>
  <c r="AD60" i="42"/>
  <c r="AD61" i="42" s="1"/>
  <c r="AC60" i="42"/>
  <c r="AC61" i="42" s="1"/>
  <c r="AB60" i="42"/>
  <c r="AB61" i="42" s="1"/>
  <c r="AA60" i="42"/>
  <c r="AA61" i="42" s="1"/>
  <c r="Z60" i="42"/>
  <c r="Z61" i="42" s="1"/>
  <c r="Y60" i="42"/>
  <c r="Y61" i="42" s="1"/>
  <c r="X60" i="42"/>
  <c r="X61" i="42" s="1"/>
  <c r="AH61" i="42" s="1"/>
  <c r="V60" i="42"/>
  <c r="V61" i="42" s="1"/>
  <c r="U60" i="42"/>
  <c r="W60" i="42" s="1"/>
  <c r="R60" i="42"/>
  <c r="R61" i="42" s="1"/>
  <c r="Q60" i="42"/>
  <c r="S60" i="42" s="1"/>
  <c r="P60" i="42"/>
  <c r="O60" i="42"/>
  <c r="O61" i="42" s="1"/>
  <c r="N60" i="42"/>
  <c r="N61" i="42" s="1"/>
  <c r="P61" i="42" s="1"/>
  <c r="M60" i="42"/>
  <c r="M61" i="42" s="1"/>
  <c r="L60" i="42"/>
  <c r="K60" i="42"/>
  <c r="K61" i="42" s="1"/>
  <c r="J60" i="42"/>
  <c r="J61" i="42" s="1"/>
  <c r="L61" i="42" s="1"/>
  <c r="H60" i="42"/>
  <c r="H61" i="42" s="1"/>
  <c r="I61" i="42" s="1"/>
  <c r="AH59" i="42"/>
  <c r="W59" i="42"/>
  <c r="T59" i="42"/>
  <c r="S59" i="42"/>
  <c r="P59" i="42"/>
  <c r="L59" i="42"/>
  <c r="I59" i="42"/>
  <c r="AI59" i="42" s="1"/>
  <c r="AH58" i="42"/>
  <c r="W58" i="42"/>
  <c r="T58" i="42"/>
  <c r="S58" i="42"/>
  <c r="P58" i="42"/>
  <c r="L58" i="42"/>
  <c r="I58" i="42"/>
  <c r="AI58" i="42" s="1"/>
  <c r="AH56" i="42"/>
  <c r="W56" i="42"/>
  <c r="T56" i="42"/>
  <c r="S56" i="42"/>
  <c r="P56" i="42"/>
  <c r="L56" i="42"/>
  <c r="I56" i="42"/>
  <c r="AI56" i="42" s="1"/>
  <c r="AH55" i="42"/>
  <c r="W55" i="42"/>
  <c r="T55" i="42"/>
  <c r="S55" i="42"/>
  <c r="P55" i="42"/>
  <c r="L55" i="42"/>
  <c r="I55" i="42"/>
  <c r="AI55" i="42" s="1"/>
  <c r="AH54" i="42"/>
  <c r="W54" i="42"/>
  <c r="T54" i="42"/>
  <c r="S54" i="42"/>
  <c r="P54" i="42"/>
  <c r="L54" i="42"/>
  <c r="I54" i="42"/>
  <c r="AI54" i="42" s="1"/>
  <c r="AH53" i="42"/>
  <c r="W53" i="42"/>
  <c r="T53" i="42"/>
  <c r="S53" i="42"/>
  <c r="P53" i="42"/>
  <c r="L53" i="42"/>
  <c r="I53" i="42"/>
  <c r="AI53" i="42" s="1"/>
  <c r="AH52" i="42"/>
  <c r="W52" i="42"/>
  <c r="T52" i="42"/>
  <c r="S52" i="42"/>
  <c r="P52" i="42"/>
  <c r="L52" i="42"/>
  <c r="I52" i="42"/>
  <c r="AI52" i="42" s="1"/>
  <c r="AH51" i="42"/>
  <c r="W51" i="42"/>
  <c r="T51" i="42"/>
  <c r="S51" i="42"/>
  <c r="P51" i="42"/>
  <c r="L51" i="42"/>
  <c r="I51" i="42"/>
  <c r="AI51" i="42" s="1"/>
  <c r="AH50" i="42"/>
  <c r="W50" i="42"/>
  <c r="T50" i="42"/>
  <c r="S50" i="42"/>
  <c r="P50" i="42"/>
  <c r="L50" i="42"/>
  <c r="I50" i="42"/>
  <c r="AI50" i="42" s="1"/>
  <c r="AG48" i="42"/>
  <c r="AF48" i="42"/>
  <c r="AE48" i="42"/>
  <c r="AD48" i="42"/>
  <c r="AC48" i="42"/>
  <c r="AB48" i="42"/>
  <c r="AA48" i="42"/>
  <c r="Z48" i="42"/>
  <c r="Y48" i="42"/>
  <c r="X48" i="42"/>
  <c r="V48" i="42"/>
  <c r="U48" i="42"/>
  <c r="R48" i="42"/>
  <c r="Q48" i="42"/>
  <c r="P48" i="42"/>
  <c r="O48" i="42"/>
  <c r="N48" i="42"/>
  <c r="M48" i="42"/>
  <c r="L48" i="42"/>
  <c r="K48" i="42"/>
  <c r="J48" i="42"/>
  <c r="H48" i="42"/>
  <c r="AH47" i="42"/>
  <c r="W47" i="42"/>
  <c r="T47" i="42"/>
  <c r="S47" i="42"/>
  <c r="P47" i="42"/>
  <c r="L47" i="42"/>
  <c r="I47" i="42"/>
  <c r="AI47" i="42" s="1"/>
  <c r="AH46" i="42"/>
  <c r="W46" i="42"/>
  <c r="T46" i="42"/>
  <c r="S46" i="42"/>
  <c r="P46" i="42"/>
  <c r="L46" i="42"/>
  <c r="I46" i="42"/>
  <c r="AI46" i="42" s="1"/>
  <c r="AH45" i="42"/>
  <c r="W45" i="42"/>
  <c r="T45" i="42"/>
  <c r="S45" i="42"/>
  <c r="P45" i="42"/>
  <c r="L45" i="42"/>
  <c r="I45" i="42"/>
  <c r="AI45" i="42" s="1"/>
  <c r="AH44" i="42"/>
  <c r="W44" i="42"/>
  <c r="T44" i="42"/>
  <c r="S44" i="42"/>
  <c r="P44" i="42"/>
  <c r="L44" i="42"/>
  <c r="I44" i="42"/>
  <c r="AI44" i="42" s="1"/>
  <c r="AH43" i="42"/>
  <c r="W43" i="42"/>
  <c r="T43" i="42"/>
  <c r="S43" i="42"/>
  <c r="P43" i="42"/>
  <c r="L43" i="42"/>
  <c r="I43" i="42"/>
  <c r="AI43" i="42" s="1"/>
  <c r="AH42" i="42"/>
  <c r="W42" i="42"/>
  <c r="T42" i="42"/>
  <c r="S42" i="42"/>
  <c r="P42" i="42"/>
  <c r="L42" i="42"/>
  <c r="I42" i="42"/>
  <c r="AI42" i="42" s="1"/>
  <c r="AH41" i="42"/>
  <c r="W41" i="42"/>
  <c r="T41" i="42"/>
  <c r="S41" i="42"/>
  <c r="P41" i="42"/>
  <c r="L41" i="42"/>
  <c r="I41" i="42"/>
  <c r="AI41" i="42" s="1"/>
  <c r="AH40" i="42"/>
  <c r="W40" i="42"/>
  <c r="T40" i="42"/>
  <c r="S40" i="42"/>
  <c r="P40" i="42"/>
  <c r="L40" i="42"/>
  <c r="I40" i="42"/>
  <c r="AI40" i="42" s="1"/>
  <c r="AH39" i="42"/>
  <c r="W39" i="42"/>
  <c r="T39" i="42"/>
  <c r="S39" i="42"/>
  <c r="P39" i="42"/>
  <c r="L39" i="42"/>
  <c r="I39" i="42"/>
  <c r="AI39" i="42" s="1"/>
  <c r="AH38" i="42"/>
  <c r="W38" i="42"/>
  <c r="T38" i="42"/>
  <c r="S38" i="42"/>
  <c r="P38" i="42"/>
  <c r="L38" i="42"/>
  <c r="I38" i="42"/>
  <c r="AI38" i="42" s="1"/>
  <c r="AH37" i="42"/>
  <c r="W37" i="42"/>
  <c r="T37" i="42"/>
  <c r="S37" i="42"/>
  <c r="P37" i="42"/>
  <c r="L37" i="42"/>
  <c r="I37" i="42"/>
  <c r="AI37" i="42" s="1"/>
  <c r="AH36" i="42"/>
  <c r="W36" i="42"/>
  <c r="T36" i="42"/>
  <c r="S36" i="42"/>
  <c r="P36" i="42"/>
  <c r="L36" i="42"/>
  <c r="I36" i="42"/>
  <c r="AI36" i="42" s="1"/>
  <c r="AH35" i="42"/>
  <c r="W35" i="42"/>
  <c r="T35" i="42"/>
  <c r="S35" i="42"/>
  <c r="P35" i="42"/>
  <c r="L35" i="42"/>
  <c r="I35" i="42"/>
  <c r="AI35" i="42" s="1"/>
  <c r="AH34" i="42"/>
  <c r="W34" i="42"/>
  <c r="T34" i="42"/>
  <c r="S34" i="42"/>
  <c r="P34" i="42"/>
  <c r="L34" i="42"/>
  <c r="I34" i="42"/>
  <c r="AI34" i="42" s="1"/>
  <c r="AH33" i="42"/>
  <c r="W33" i="42"/>
  <c r="T33" i="42"/>
  <c r="S33" i="42"/>
  <c r="P33" i="42"/>
  <c r="L33" i="42"/>
  <c r="I33" i="42"/>
  <c r="AI33" i="42" s="1"/>
  <c r="AH32" i="42"/>
  <c r="W32" i="42"/>
  <c r="T32" i="42"/>
  <c r="S32" i="42"/>
  <c r="P32" i="42"/>
  <c r="L32" i="42"/>
  <c r="I32" i="42"/>
  <c r="AI32" i="42" s="1"/>
  <c r="P29" i="42"/>
  <c r="P28" i="42"/>
  <c r="L28" i="42"/>
  <c r="AG27" i="42"/>
  <c r="AF27" i="42"/>
  <c r="AE27" i="42"/>
  <c r="AD27" i="42"/>
  <c r="AC27" i="42"/>
  <c r="AB27" i="42"/>
  <c r="AA27" i="42"/>
  <c r="Z27" i="42"/>
  <c r="Y27" i="42"/>
  <c r="X27" i="42"/>
  <c r="AH27" i="42" s="1"/>
  <c r="V27" i="42"/>
  <c r="U27" i="42"/>
  <c r="W27" i="42" s="1"/>
  <c r="R27" i="42"/>
  <c r="Q27" i="42"/>
  <c r="S27" i="42" s="1"/>
  <c r="P27" i="42"/>
  <c r="T27" i="42" s="1"/>
  <c r="O27" i="42"/>
  <c r="N27" i="42"/>
  <c r="M27" i="42"/>
  <c r="L27" i="42"/>
  <c r="K27" i="42"/>
  <c r="J27" i="42"/>
  <c r="H27" i="42"/>
  <c r="I27" i="42" s="1"/>
  <c r="AH26" i="42"/>
  <c r="W26" i="42"/>
  <c r="T26" i="42"/>
  <c r="S26" i="42"/>
  <c r="P26" i="42"/>
  <c r="L26" i="42"/>
  <c r="I26" i="42"/>
  <c r="AG24" i="42"/>
  <c r="AF24" i="42"/>
  <c r="AE24" i="42"/>
  <c r="AD24" i="42"/>
  <c r="AC24" i="42"/>
  <c r="AB24" i="42"/>
  <c r="AA24" i="42"/>
  <c r="Z24" i="42"/>
  <c r="Y24" i="42"/>
  <c r="X24" i="42"/>
  <c r="AH24" i="42" s="1"/>
  <c r="V24" i="42"/>
  <c r="U24" i="42"/>
  <c r="W24" i="42" s="1"/>
  <c r="T24" i="42"/>
  <c r="R24" i="42"/>
  <c r="Q24" i="42"/>
  <c r="S24" i="42" s="1"/>
  <c r="P24" i="42"/>
  <c r="O24" i="42"/>
  <c r="N24" i="42"/>
  <c r="M24" i="42"/>
  <c r="L24" i="42"/>
  <c r="K24" i="42"/>
  <c r="J24" i="42"/>
  <c r="H24" i="42"/>
  <c r="I24" i="42" s="1"/>
  <c r="AH23" i="42"/>
  <c r="W23" i="42"/>
  <c r="T23" i="42"/>
  <c r="S23" i="42"/>
  <c r="P23" i="42"/>
  <c r="L23" i="42"/>
  <c r="I23" i="42"/>
  <c r="AI23" i="42" s="1"/>
  <c r="AH22" i="42"/>
  <c r="W22" i="42"/>
  <c r="T22" i="42"/>
  <c r="S22" i="42"/>
  <c r="P22" i="42"/>
  <c r="L22" i="42"/>
  <c r="I22" i="42"/>
  <c r="AI22" i="42" s="1"/>
  <c r="X20" i="42"/>
  <c r="AH19" i="42"/>
  <c r="W19" i="42"/>
  <c r="T19" i="42"/>
  <c r="S19" i="42"/>
  <c r="P19" i="42"/>
  <c r="L19" i="42"/>
  <c r="I19" i="42"/>
  <c r="AI19" i="42" s="1"/>
  <c r="AH18" i="42"/>
  <c r="W18" i="42"/>
  <c r="T18" i="42"/>
  <c r="S18" i="42"/>
  <c r="P18" i="42"/>
  <c r="L18" i="42"/>
  <c r="I18" i="42"/>
  <c r="AI18" i="42" s="1"/>
  <c r="AH17" i="42"/>
  <c r="W17" i="42"/>
  <c r="T17" i="42"/>
  <c r="S17" i="42"/>
  <c r="P17" i="42"/>
  <c r="L17" i="42"/>
  <c r="I17" i="42"/>
  <c r="AI17" i="42" s="1"/>
  <c r="AG16" i="42"/>
  <c r="AF16" i="42"/>
  <c r="AE16" i="42"/>
  <c r="AD16" i="42"/>
  <c r="AC16" i="42"/>
  <c r="AB16" i="42"/>
  <c r="AA16" i="42"/>
  <c r="Z16" i="42"/>
  <c r="Y16" i="42"/>
  <c r="X16" i="42"/>
  <c r="AH16" i="42" s="1"/>
  <c r="V16" i="42"/>
  <c r="U16" i="42"/>
  <c r="W16" i="42" s="1"/>
  <c r="R16" i="42"/>
  <c r="Q16" i="42"/>
  <c r="S16" i="42" s="1"/>
  <c r="P16" i="42"/>
  <c r="T16" i="42" s="1"/>
  <c r="O16" i="42"/>
  <c r="N16" i="42"/>
  <c r="M16" i="42"/>
  <c r="L16" i="42"/>
  <c r="K16" i="42"/>
  <c r="J16" i="42"/>
  <c r="H16" i="42"/>
  <c r="I16" i="42" s="1"/>
  <c r="AH15" i="42"/>
  <c r="W15" i="42"/>
  <c r="T15" i="42"/>
  <c r="S15" i="42"/>
  <c r="P15" i="42"/>
  <c r="L15" i="42"/>
  <c r="I15" i="42"/>
  <c r="AI15" i="42" s="1"/>
  <c r="AH14" i="42"/>
  <c r="W14" i="42"/>
  <c r="T14" i="42"/>
  <c r="S14" i="42"/>
  <c r="P14" i="42"/>
  <c r="L14" i="42"/>
  <c r="I14" i="42"/>
  <c r="AI14" i="42" s="1"/>
  <c r="AH12" i="42"/>
  <c r="W12" i="42"/>
  <c r="T12" i="42"/>
  <c r="S12" i="42"/>
  <c r="P12" i="42"/>
  <c r="L12" i="42"/>
  <c r="I12" i="42"/>
  <c r="AI12" i="42" s="1"/>
  <c r="AG11" i="42"/>
  <c r="AG20" i="42" s="1"/>
  <c r="AG28" i="42" s="1"/>
  <c r="AG29" i="42" s="1"/>
  <c r="AF11" i="42"/>
  <c r="AF20" i="42" s="1"/>
  <c r="AF28" i="42" s="1"/>
  <c r="AF29" i="42" s="1"/>
  <c r="AE11" i="42"/>
  <c r="AE20" i="42" s="1"/>
  <c r="AE28" i="42" s="1"/>
  <c r="AE29" i="42" s="1"/>
  <c r="AD11" i="42"/>
  <c r="AD20" i="42" s="1"/>
  <c r="AD28" i="42" s="1"/>
  <c r="AD29" i="42" s="1"/>
  <c r="AC11" i="42"/>
  <c r="AC20" i="42" s="1"/>
  <c r="AC28" i="42" s="1"/>
  <c r="AC29" i="42" s="1"/>
  <c r="AB11" i="42"/>
  <c r="AB20" i="42" s="1"/>
  <c r="AB28" i="42" s="1"/>
  <c r="AB29" i="42" s="1"/>
  <c r="AA11" i="42"/>
  <c r="AA20" i="42" s="1"/>
  <c r="AA28" i="42" s="1"/>
  <c r="AA29" i="42" s="1"/>
  <c r="Z11" i="42"/>
  <c r="Z20" i="42" s="1"/>
  <c r="Z28" i="42" s="1"/>
  <c r="Z29" i="42" s="1"/>
  <c r="Y11" i="42"/>
  <c r="Y20" i="42" s="1"/>
  <c r="Y28" i="42" s="1"/>
  <c r="Y29" i="42" s="1"/>
  <c r="X11" i="42"/>
  <c r="AH11" i="42" s="1"/>
  <c r="V11" i="42"/>
  <c r="V20" i="42" s="1"/>
  <c r="V28" i="42" s="1"/>
  <c r="V29" i="42" s="1"/>
  <c r="U11" i="42"/>
  <c r="W11" i="42" s="1"/>
  <c r="R11" i="42"/>
  <c r="R20" i="42" s="1"/>
  <c r="R28" i="42" s="1"/>
  <c r="R29" i="42" s="1"/>
  <c r="Q11" i="42"/>
  <c r="S11" i="42" s="1"/>
  <c r="P11" i="42"/>
  <c r="T11" i="42" s="1"/>
  <c r="O11" i="42"/>
  <c r="O20" i="42" s="1"/>
  <c r="O28" i="42" s="1"/>
  <c r="O29" i="42" s="1"/>
  <c r="N11" i="42"/>
  <c r="N20" i="42" s="1"/>
  <c r="N28" i="42" s="1"/>
  <c r="N29" i="42" s="1"/>
  <c r="M11" i="42"/>
  <c r="M20" i="42" s="1"/>
  <c r="M28" i="42" s="1"/>
  <c r="M29" i="42" s="1"/>
  <c r="L11" i="42"/>
  <c r="K11" i="42"/>
  <c r="K20" i="42" s="1"/>
  <c r="K28" i="42" s="1"/>
  <c r="K29" i="42" s="1"/>
  <c r="J11" i="42"/>
  <c r="J20" i="42" s="1"/>
  <c r="J28" i="42" s="1"/>
  <c r="J29" i="42" s="1"/>
  <c r="H11" i="42"/>
  <c r="I11" i="42" s="1"/>
  <c r="AH10" i="42"/>
  <c r="W10" i="42"/>
  <c r="T10" i="42"/>
  <c r="S10" i="42"/>
  <c r="P10" i="42"/>
  <c r="L10" i="42"/>
  <c r="I10" i="42"/>
  <c r="AI10" i="42" s="1"/>
  <c r="AD138" i="42" l="1"/>
  <c r="AD139" i="42" s="1"/>
  <c r="AI11" i="42"/>
  <c r="AA138" i="42"/>
  <c r="AA139" i="42" s="1"/>
  <c r="AH20" i="42"/>
  <c r="AI95" i="42"/>
  <c r="T104" i="42"/>
  <c r="AI104" i="42" s="1"/>
  <c r="AI16" i="42"/>
  <c r="H20" i="42"/>
  <c r="J138" i="42"/>
  <c r="L20" i="42"/>
  <c r="AI24" i="42"/>
  <c r="AI71" i="42"/>
  <c r="AI76" i="42"/>
  <c r="Z138" i="42"/>
  <c r="Z139" i="42" s="1"/>
  <c r="AI27" i="42"/>
  <c r="AI26" i="42"/>
  <c r="Y138" i="42"/>
  <c r="Y139" i="42" s="1"/>
  <c r="AC138" i="42"/>
  <c r="AC139" i="42" s="1"/>
  <c r="P20" i="42"/>
  <c r="X28" i="42"/>
  <c r="L29" i="42"/>
  <c r="AB137" i="42"/>
  <c r="AB138" i="42" s="1"/>
  <c r="AB139" i="42" s="1"/>
  <c r="AF137" i="42"/>
  <c r="AF138" i="42" s="1"/>
  <c r="AF139" i="42" s="1"/>
  <c r="T60" i="42"/>
  <c r="L78" i="42"/>
  <c r="P78" i="42"/>
  <c r="T78" i="42" s="1"/>
  <c r="H78" i="42"/>
  <c r="I78" i="42" s="1"/>
  <c r="X78" i="42"/>
  <c r="AH78" i="42" s="1"/>
  <c r="AI110" i="42"/>
  <c r="AI120" i="42"/>
  <c r="Q20" i="42"/>
  <c r="I48" i="42"/>
  <c r="M137" i="42"/>
  <c r="Y137" i="42"/>
  <c r="AC137" i="42"/>
  <c r="AG137" i="42"/>
  <c r="AG138" i="42" s="1"/>
  <c r="AG139" i="42" s="1"/>
  <c r="I60" i="42"/>
  <c r="Q61" i="42"/>
  <c r="S61" i="42" s="1"/>
  <c r="T61" i="42" s="1"/>
  <c r="AI61" i="42" s="1"/>
  <c r="U61" i="42"/>
  <c r="W61" i="42" s="1"/>
  <c r="Q78" i="42"/>
  <c r="S78" i="42" s="1"/>
  <c r="U78" i="42"/>
  <c r="W78" i="42" s="1"/>
  <c r="I92" i="42"/>
  <c r="S104" i="42"/>
  <c r="W104" i="42"/>
  <c r="AI108" i="42"/>
  <c r="AI103" i="42"/>
  <c r="AI115" i="42"/>
  <c r="AI126" i="42"/>
  <c r="J137" i="42"/>
  <c r="N137" i="42"/>
  <c r="R137" i="42"/>
  <c r="R138" i="42" s="1"/>
  <c r="R139" i="42" s="1"/>
  <c r="V137" i="42"/>
  <c r="V138" i="42" s="1"/>
  <c r="V139" i="42" s="1"/>
  <c r="Z137" i="42"/>
  <c r="AD137" i="42"/>
  <c r="AH48" i="42"/>
  <c r="AH60" i="42"/>
  <c r="AH92" i="42"/>
  <c r="AI97" i="42"/>
  <c r="AI101" i="42"/>
  <c r="AI118" i="42"/>
  <c r="H122" i="42"/>
  <c r="I122" i="42" s="1"/>
  <c r="X122" i="42"/>
  <c r="AH122" i="42" s="1"/>
  <c r="AI131" i="42"/>
  <c r="AI136" i="42"/>
  <c r="U20" i="42"/>
  <c r="K137" i="42"/>
  <c r="K138" i="42" s="1"/>
  <c r="K139" i="42" s="1"/>
  <c r="O137" i="42"/>
  <c r="O138" i="42" s="1"/>
  <c r="O139" i="42" s="1"/>
  <c r="S48" i="42"/>
  <c r="T48" i="42" s="1"/>
  <c r="W48" i="42"/>
  <c r="AA137" i="42"/>
  <c r="AE137" i="42"/>
  <c r="AE138" i="42" s="1"/>
  <c r="AE139" i="42" s="1"/>
  <c r="S92" i="42"/>
  <c r="T92" i="42" s="1"/>
  <c r="W92" i="42"/>
  <c r="AI96" i="42"/>
  <c r="AI100" i="42"/>
  <c r="H127" i="42"/>
  <c r="I127" i="42" s="1"/>
  <c r="X127" i="42"/>
  <c r="AH127" i="42" s="1"/>
  <c r="AI132" i="42"/>
  <c r="Q122" i="42"/>
  <c r="S122" i="42" s="1"/>
  <c r="T122" i="42" s="1"/>
  <c r="U122" i="42"/>
  <c r="W122" i="42" s="1"/>
  <c r="Q127" i="42"/>
  <c r="S127" i="42" s="1"/>
  <c r="T127" i="42" s="1"/>
  <c r="U127" i="42"/>
  <c r="W127" i="42" s="1"/>
  <c r="H44" i="41"/>
  <c r="H33" i="41"/>
  <c r="H51" i="41" s="1"/>
  <c r="AH28" i="42" l="1"/>
  <c r="X29" i="42"/>
  <c r="I20" i="42"/>
  <c r="H28" i="42"/>
  <c r="Q137" i="42"/>
  <c r="S137" i="42" s="1"/>
  <c r="P137" i="42"/>
  <c r="T137" i="42" s="1"/>
  <c r="AI92" i="42"/>
  <c r="AI48" i="42"/>
  <c r="X137" i="42"/>
  <c r="AH137" i="42" s="1"/>
  <c r="T20" i="42"/>
  <c r="M138" i="42"/>
  <c r="AI127" i="42"/>
  <c r="J139" i="42"/>
  <c r="L139" i="42" s="1"/>
  <c r="L138" i="42"/>
  <c r="W20" i="42"/>
  <c r="U28" i="42"/>
  <c r="AI122" i="42"/>
  <c r="L137" i="42"/>
  <c r="AI60" i="42"/>
  <c r="U137" i="42"/>
  <c r="W137" i="42" s="1"/>
  <c r="S20" i="42"/>
  <c r="Q28" i="42"/>
  <c r="AI78" i="42"/>
  <c r="H137" i="42"/>
  <c r="I137" i="42" s="1"/>
  <c r="N138" i="42"/>
  <c r="L1999" i="40"/>
  <c r="L1997" i="40"/>
  <c r="L1995" i="40"/>
  <c r="L1993" i="40"/>
  <c r="L1991" i="40"/>
  <c r="L1989" i="40"/>
  <c r="L1987" i="40"/>
  <c r="L1985" i="40"/>
  <c r="L1983" i="40"/>
  <c r="L1981" i="40"/>
  <c r="L1979" i="40"/>
  <c r="L1977" i="40"/>
  <c r="L1974" i="40"/>
  <c r="L1972" i="40"/>
  <c r="L1970" i="40"/>
  <c r="L1968" i="40"/>
  <c r="L1975" i="40" s="1"/>
  <c r="L1965" i="40"/>
  <c r="L1963" i="40"/>
  <c r="L1961" i="40"/>
  <c r="L1959" i="40"/>
  <c r="L1957" i="40"/>
  <c r="L1955" i="40"/>
  <c r="L1953" i="40"/>
  <c r="L1951" i="40"/>
  <c r="L1949" i="40"/>
  <c r="L1947" i="40"/>
  <c r="L1945" i="40"/>
  <c r="K1943" i="40"/>
  <c r="L1942" i="40"/>
  <c r="K1940" i="40"/>
  <c r="L1939" i="40"/>
  <c r="L1940" i="40" s="1"/>
  <c r="L1937" i="40"/>
  <c r="L1935" i="40"/>
  <c r="K1933" i="40"/>
  <c r="L1932" i="40"/>
  <c r="L1933" i="40" s="1"/>
  <c r="L1929" i="40"/>
  <c r="L1927" i="40"/>
  <c r="L1924" i="40"/>
  <c r="L1922" i="40"/>
  <c r="L1920" i="40"/>
  <c r="L1925" i="40" s="1"/>
  <c r="L1917" i="40"/>
  <c r="L1914" i="40"/>
  <c r="L1912" i="40"/>
  <c r="L1910" i="40"/>
  <c r="L1908" i="40"/>
  <c r="L1906" i="40"/>
  <c r="L1904" i="40"/>
  <c r="L1902" i="40"/>
  <c r="L1900" i="40"/>
  <c r="L1898" i="40"/>
  <c r="L1896" i="40"/>
  <c r="L1894" i="40"/>
  <c r="L1892" i="40"/>
  <c r="L1890" i="40"/>
  <c r="L1888" i="40"/>
  <c r="L1885" i="40"/>
  <c r="L1883" i="40"/>
  <c r="L1881" i="40"/>
  <c r="L1879" i="40"/>
  <c r="L1874" i="40"/>
  <c r="K1872" i="40"/>
  <c r="L1871" i="40"/>
  <c r="L1872" i="40" s="1"/>
  <c r="K1869" i="40"/>
  <c r="L1862" i="40"/>
  <c r="L1863" i="40" s="1"/>
  <c r="L1864" i="40" s="1"/>
  <c r="L1865" i="40" s="1"/>
  <c r="L1866" i="40" s="1"/>
  <c r="L1867" i="40" s="1"/>
  <c r="L1868" i="40" s="1"/>
  <c r="L1869" i="40" s="1"/>
  <c r="K1860" i="40"/>
  <c r="L1859" i="40"/>
  <c r="L1860" i="40" s="1"/>
  <c r="L1857" i="40"/>
  <c r="L1853" i="40"/>
  <c r="L1851" i="40"/>
  <c r="L1848" i="40"/>
  <c r="K1846" i="40"/>
  <c r="K1849" i="40" s="1"/>
  <c r="K1854" i="40" s="1"/>
  <c r="L1802" i="40"/>
  <c r="L1803" i="40" s="1"/>
  <c r="L1804" i="40" s="1"/>
  <c r="L1805" i="40" s="1"/>
  <c r="L1806" i="40" s="1"/>
  <c r="L1807" i="40" s="1"/>
  <c r="L1808" i="40" s="1"/>
  <c r="L1809" i="40" s="1"/>
  <c r="L1810" i="40" s="1"/>
  <c r="L1811" i="40" s="1"/>
  <c r="L1812" i="40" s="1"/>
  <c r="L1813" i="40" s="1"/>
  <c r="L1814" i="40" s="1"/>
  <c r="L1815" i="40" s="1"/>
  <c r="L1816" i="40" s="1"/>
  <c r="L1817" i="40" s="1"/>
  <c r="L1818" i="40" s="1"/>
  <c r="L1819" i="40" s="1"/>
  <c r="L1820" i="40" s="1"/>
  <c r="L1821" i="40" s="1"/>
  <c r="L1822" i="40" s="1"/>
  <c r="L1823" i="40" s="1"/>
  <c r="L1824" i="40" s="1"/>
  <c r="L1825" i="40" s="1"/>
  <c r="L1826" i="40" s="1"/>
  <c r="L1827" i="40" s="1"/>
  <c r="L1828" i="40" s="1"/>
  <c r="L1829" i="40" s="1"/>
  <c r="L1830" i="40" s="1"/>
  <c r="L1831" i="40" s="1"/>
  <c r="L1832" i="40" s="1"/>
  <c r="L1833" i="40" s="1"/>
  <c r="L1834" i="40" s="1"/>
  <c r="L1835" i="40" s="1"/>
  <c r="L1836" i="40" s="1"/>
  <c r="L1837" i="40" s="1"/>
  <c r="L1838" i="40" s="1"/>
  <c r="L1839" i="40" s="1"/>
  <c r="L1840" i="40" s="1"/>
  <c r="L1841" i="40" s="1"/>
  <c r="L1842" i="40" s="1"/>
  <c r="L1843" i="40" s="1"/>
  <c r="L1844" i="40" s="1"/>
  <c r="L1845" i="40" s="1"/>
  <c r="L1846" i="40" s="1"/>
  <c r="L1800" i="40"/>
  <c r="L1797" i="40"/>
  <c r="L1795" i="40"/>
  <c r="L1793" i="40"/>
  <c r="L1791" i="40"/>
  <c r="L1789" i="40"/>
  <c r="L1787" i="40"/>
  <c r="L1785" i="40"/>
  <c r="L1781" i="40"/>
  <c r="L1779" i="40"/>
  <c r="L1777" i="40"/>
  <c r="L1773" i="40"/>
  <c r="L1771" i="40"/>
  <c r="L1769" i="40"/>
  <c r="L1766" i="40"/>
  <c r="L1764" i="40"/>
  <c r="L1762" i="40"/>
  <c r="L1760" i="40"/>
  <c r="L1755" i="40"/>
  <c r="L1753" i="40"/>
  <c r="L1749" i="40"/>
  <c r="L1747" i="40"/>
  <c r="L1745" i="40"/>
  <c r="K1742" i="40"/>
  <c r="K1743" i="40" s="1"/>
  <c r="L1741" i="40"/>
  <c r="L1742" i="40" s="1"/>
  <c r="L1739" i="40"/>
  <c r="L1736" i="40"/>
  <c r="K1734" i="40"/>
  <c r="L1727" i="40"/>
  <c r="L1728" i="40" s="1"/>
  <c r="L1729" i="40" s="1"/>
  <c r="L1730" i="40" s="1"/>
  <c r="L1731" i="40" s="1"/>
  <c r="L1732" i="40" s="1"/>
  <c r="L1733" i="40" s="1"/>
  <c r="L1734" i="40" s="1"/>
  <c r="K1725" i="40"/>
  <c r="L1722" i="40"/>
  <c r="L1723" i="40" s="1"/>
  <c r="L1724" i="40" s="1"/>
  <c r="L1725" i="40" s="1"/>
  <c r="L1720" i="40"/>
  <c r="L1718" i="40"/>
  <c r="L1715" i="40"/>
  <c r="K1713" i="40"/>
  <c r="K1716" i="40" s="1"/>
  <c r="L1705" i="40"/>
  <c r="L1706" i="40" s="1"/>
  <c r="L1707" i="40" s="1"/>
  <c r="L1708" i="40" s="1"/>
  <c r="L1709" i="40" s="1"/>
  <c r="L1710" i="40" s="1"/>
  <c r="L1711" i="40" s="1"/>
  <c r="L1712" i="40" s="1"/>
  <c r="L1713" i="40" s="1"/>
  <c r="L1704" i="40"/>
  <c r="L1702" i="40"/>
  <c r="L1700" i="40"/>
  <c r="L1696" i="40"/>
  <c r="K1694" i="40"/>
  <c r="K1697" i="40" s="1"/>
  <c r="L1693" i="40"/>
  <c r="L1694" i="40" s="1"/>
  <c r="L1691" i="40"/>
  <c r="L1689" i="40"/>
  <c r="K1685" i="40"/>
  <c r="K1686" i="40" s="1"/>
  <c r="L1683" i="40"/>
  <c r="L1684" i="40" s="1"/>
  <c r="L1685" i="40" s="1"/>
  <c r="L1681" i="40"/>
  <c r="L1679" i="40"/>
  <c r="L1677" i="40"/>
  <c r="K1674" i="40"/>
  <c r="L1668" i="40"/>
  <c r="L1669" i="40" s="1"/>
  <c r="L1670" i="40" s="1"/>
  <c r="L1671" i="40" s="1"/>
  <c r="L1672" i="40" s="1"/>
  <c r="L1673" i="40" s="1"/>
  <c r="L1674" i="40" s="1"/>
  <c r="L1666" i="40"/>
  <c r="K1664" i="40"/>
  <c r="L1661" i="40"/>
  <c r="L1662" i="40" s="1"/>
  <c r="L1663" i="40" s="1"/>
  <c r="L1664" i="40" s="1"/>
  <c r="L1659" i="40"/>
  <c r="L1657" i="40"/>
  <c r="L1655" i="40"/>
  <c r="L1651" i="40"/>
  <c r="K1649" i="40"/>
  <c r="L1646" i="40"/>
  <c r="L1647" i="40" s="1"/>
  <c r="L1648" i="40" s="1"/>
  <c r="L1649" i="40" s="1"/>
  <c r="L1644" i="40"/>
  <c r="K1642" i="40"/>
  <c r="L1641" i="40"/>
  <c r="L1642" i="40" s="1"/>
  <c r="L1637" i="40"/>
  <c r="K1635" i="40"/>
  <c r="L1633" i="40"/>
  <c r="L1634" i="40" s="1"/>
  <c r="L1635" i="40" s="1"/>
  <c r="K1631" i="40"/>
  <c r="L1618" i="40"/>
  <c r="L1619" i="40" s="1"/>
  <c r="L1620" i="40" s="1"/>
  <c r="L1621" i="40" s="1"/>
  <c r="L1622" i="40" s="1"/>
  <c r="L1623" i="40" s="1"/>
  <c r="L1624" i="40" s="1"/>
  <c r="L1625" i="40" s="1"/>
  <c r="L1626" i="40" s="1"/>
  <c r="L1627" i="40" s="1"/>
  <c r="L1628" i="40" s="1"/>
  <c r="L1629" i="40" s="1"/>
  <c r="L1630" i="40" s="1"/>
  <c r="L1631" i="40" s="1"/>
  <c r="L1616" i="40"/>
  <c r="L1614" i="40"/>
  <c r="K1612" i="40"/>
  <c r="L1610" i="40"/>
  <c r="L1611" i="40" s="1"/>
  <c r="L1612" i="40" s="1"/>
  <c r="K1608" i="40"/>
  <c r="L1606" i="40"/>
  <c r="L1607" i="40" s="1"/>
  <c r="L1608" i="40" s="1"/>
  <c r="K1604" i="40"/>
  <c r="L1599" i="40"/>
  <c r="L1600" i="40" s="1"/>
  <c r="L1601" i="40" s="1"/>
  <c r="L1602" i="40" s="1"/>
  <c r="L1603" i="40" s="1"/>
  <c r="L1604" i="40" s="1"/>
  <c r="K1597" i="40"/>
  <c r="L1583" i="40"/>
  <c r="L1584" i="40" s="1"/>
  <c r="L1585" i="40" s="1"/>
  <c r="L1586" i="40" s="1"/>
  <c r="L1587" i="40" s="1"/>
  <c r="L1588" i="40" s="1"/>
  <c r="L1589" i="40" s="1"/>
  <c r="L1590" i="40" s="1"/>
  <c r="L1591" i="40" s="1"/>
  <c r="L1592" i="40" s="1"/>
  <c r="L1593" i="40" s="1"/>
  <c r="L1594" i="40" s="1"/>
  <c r="L1595" i="40" s="1"/>
  <c r="L1596" i="40" s="1"/>
  <c r="L1597" i="40" s="1"/>
  <c r="L1581" i="40"/>
  <c r="K1578" i="40"/>
  <c r="K1579" i="40" s="1"/>
  <c r="L1576" i="40"/>
  <c r="L1577" i="40" s="1"/>
  <c r="L1578" i="40" s="1"/>
  <c r="L1574" i="40"/>
  <c r="L1571" i="40"/>
  <c r="L1569" i="40"/>
  <c r="K1567" i="40"/>
  <c r="L1564" i="40"/>
  <c r="L1565" i="40" s="1"/>
  <c r="L1566" i="40" s="1"/>
  <c r="L1567" i="40" s="1"/>
  <c r="L1561" i="40"/>
  <c r="L1559" i="40"/>
  <c r="L1557" i="40"/>
  <c r="L1555" i="40"/>
  <c r="L1553" i="40"/>
  <c r="L1551" i="40"/>
  <c r="L1547" i="40"/>
  <c r="L1545" i="40"/>
  <c r="K1543" i="40"/>
  <c r="K1548" i="40" s="1"/>
  <c r="L1522" i="40"/>
  <c r="L1523" i="40" s="1"/>
  <c r="L1524" i="40" s="1"/>
  <c r="L1525" i="40" s="1"/>
  <c r="L1526" i="40" s="1"/>
  <c r="L1527" i="40" s="1"/>
  <c r="L1528" i="40" s="1"/>
  <c r="L1529" i="40" s="1"/>
  <c r="L1530" i="40" s="1"/>
  <c r="L1531" i="40" s="1"/>
  <c r="L1532" i="40" s="1"/>
  <c r="L1533" i="40" s="1"/>
  <c r="L1534" i="40" s="1"/>
  <c r="L1535" i="40" s="1"/>
  <c r="L1536" i="40" s="1"/>
  <c r="L1537" i="40" s="1"/>
  <c r="L1538" i="40" s="1"/>
  <c r="L1539" i="40" s="1"/>
  <c r="L1540" i="40" s="1"/>
  <c r="L1541" i="40" s="1"/>
  <c r="L1542" i="40" s="1"/>
  <c r="L1543" i="40" s="1"/>
  <c r="L1521" i="40"/>
  <c r="L1517" i="40"/>
  <c r="K1515" i="40"/>
  <c r="L1514" i="40"/>
  <c r="L1515" i="40" s="1"/>
  <c r="K1512" i="40"/>
  <c r="L1511" i="40"/>
  <c r="L1512" i="40" s="1"/>
  <c r="K1509" i="40"/>
  <c r="L1507" i="40"/>
  <c r="L1508" i="40" s="1"/>
  <c r="L1509" i="40" s="1"/>
  <c r="L1506" i="40"/>
  <c r="L1504" i="40"/>
  <c r="L1502" i="40"/>
  <c r="L1500" i="40"/>
  <c r="K1497" i="40"/>
  <c r="L1494" i="40"/>
  <c r="L1495" i="40" s="1"/>
  <c r="L1496" i="40" s="1"/>
  <c r="L1497" i="40" s="1"/>
  <c r="K1492" i="40"/>
  <c r="L1491" i="40"/>
  <c r="L1492" i="40" s="1"/>
  <c r="L1489" i="40"/>
  <c r="K1487" i="40"/>
  <c r="L1483" i="40"/>
  <c r="L1484" i="40" s="1"/>
  <c r="L1485" i="40" s="1"/>
  <c r="L1486" i="40" s="1"/>
  <c r="L1487" i="40" s="1"/>
  <c r="K1481" i="40"/>
  <c r="L1478" i="40"/>
  <c r="L1479" i="40" s="1"/>
  <c r="L1480" i="40" s="1"/>
  <c r="L1481" i="40" s="1"/>
  <c r="K1476" i="40"/>
  <c r="L1473" i="40"/>
  <c r="L1474" i="40" s="1"/>
  <c r="L1475" i="40" s="1"/>
  <c r="L1476" i="40" s="1"/>
  <c r="K1471" i="40"/>
  <c r="L1470" i="40"/>
  <c r="L1471" i="40" s="1"/>
  <c r="L1468" i="40"/>
  <c r="L1466" i="40"/>
  <c r="K1464" i="40"/>
  <c r="L1463" i="40"/>
  <c r="L1464" i="40" s="1"/>
  <c r="L1461" i="40"/>
  <c r="L1459" i="40"/>
  <c r="L1457" i="40"/>
  <c r="K1457" i="40"/>
  <c r="L1456" i="40"/>
  <c r="L1452" i="40"/>
  <c r="L1450" i="40"/>
  <c r="K1447" i="40"/>
  <c r="K1448" i="40" s="1"/>
  <c r="L1446" i="40"/>
  <c r="L1447" i="40" s="1"/>
  <c r="L1444" i="40"/>
  <c r="L1442" i="40"/>
  <c r="L1440" i="40"/>
  <c r="L1438" i="40"/>
  <c r="L1435" i="40"/>
  <c r="L1433" i="40"/>
  <c r="L1431" i="40"/>
  <c r="L1428" i="40"/>
  <c r="K1426" i="40"/>
  <c r="K1429" i="40" s="1"/>
  <c r="L1425" i="40"/>
  <c r="L1426" i="40" s="1"/>
  <c r="L1423" i="40"/>
  <c r="L1420" i="40"/>
  <c r="L1417" i="40"/>
  <c r="L1415" i="40"/>
  <c r="L1413" i="40"/>
  <c r="L1411" i="40"/>
  <c r="L1409" i="40"/>
  <c r="L1407" i="40"/>
  <c r="L1404" i="40"/>
  <c r="L1402" i="40"/>
  <c r="L1400" i="40"/>
  <c r="L1398" i="40"/>
  <c r="L1396" i="40"/>
  <c r="L1394" i="40"/>
  <c r="K1392" i="40"/>
  <c r="L1391" i="40"/>
  <c r="L1392" i="40" s="1"/>
  <c r="L1387" i="40"/>
  <c r="L1385" i="40"/>
  <c r="L1383" i="40"/>
  <c r="L1381" i="40"/>
  <c r="L1379" i="40"/>
  <c r="L1377" i="40"/>
  <c r="L1375" i="40"/>
  <c r="L1373" i="40"/>
  <c r="L1371" i="40"/>
  <c r="L1369" i="40"/>
  <c r="L1367" i="40"/>
  <c r="L1363" i="40"/>
  <c r="L1361" i="40"/>
  <c r="L1359" i="40"/>
  <c r="L1357" i="40"/>
  <c r="L1355" i="40"/>
  <c r="L1353" i="40"/>
  <c r="L1351" i="40"/>
  <c r="L1349" i="40"/>
  <c r="L1347" i="40"/>
  <c r="L1345" i="40"/>
  <c r="L1343" i="40"/>
  <c r="L1339" i="40"/>
  <c r="L1337" i="40"/>
  <c r="L1333" i="40"/>
  <c r="L1331" i="40"/>
  <c r="L1329" i="40"/>
  <c r="K1327" i="40"/>
  <c r="L1326" i="40"/>
  <c r="L1327" i="40" s="1"/>
  <c r="L1324" i="40"/>
  <c r="L1322" i="40"/>
  <c r="L1319" i="40"/>
  <c r="L1317" i="40"/>
  <c r="L1315" i="40"/>
  <c r="L1313" i="40"/>
  <c r="K1310" i="40"/>
  <c r="L1309" i="40"/>
  <c r="L1310" i="40" s="1"/>
  <c r="K1307" i="40"/>
  <c r="L1306" i="40"/>
  <c r="L1307" i="40" s="1"/>
  <c r="L1304" i="40"/>
  <c r="K1302" i="40"/>
  <c r="L1299" i="40"/>
  <c r="L1300" i="40" s="1"/>
  <c r="L1301" i="40" s="1"/>
  <c r="L1302" i="40" s="1"/>
  <c r="K1297" i="40"/>
  <c r="L1296" i="40"/>
  <c r="L1297" i="40" s="1"/>
  <c r="K1294" i="40"/>
  <c r="L1292" i="40"/>
  <c r="L1293" i="40" s="1"/>
  <c r="L1294" i="40" s="1"/>
  <c r="K1290" i="40"/>
  <c r="L1289" i="40"/>
  <c r="L1290" i="40" s="1"/>
  <c r="K1287" i="40"/>
  <c r="L1286" i="40"/>
  <c r="L1287" i="40" s="1"/>
  <c r="L1284" i="40"/>
  <c r="L1282" i="40"/>
  <c r="L1278" i="40"/>
  <c r="L1276" i="40"/>
  <c r="L1274" i="40"/>
  <c r="L1272" i="40"/>
  <c r="L1270" i="40"/>
  <c r="L1267" i="40"/>
  <c r="L1265" i="40"/>
  <c r="L1263" i="40"/>
  <c r="L1261" i="40"/>
  <c r="L1259" i="40"/>
  <c r="K1257" i="40"/>
  <c r="L1243" i="40"/>
  <c r="L1244" i="40" s="1"/>
  <c r="L1245" i="40" s="1"/>
  <c r="L1246" i="40" s="1"/>
  <c r="L1247" i="40" s="1"/>
  <c r="L1248" i="40" s="1"/>
  <c r="L1249" i="40" s="1"/>
  <c r="L1250" i="40" s="1"/>
  <c r="L1251" i="40" s="1"/>
  <c r="L1252" i="40" s="1"/>
  <c r="L1253" i="40" s="1"/>
  <c r="L1254" i="40" s="1"/>
  <c r="L1255" i="40" s="1"/>
  <c r="L1256" i="40" s="1"/>
  <c r="L1257" i="40" s="1"/>
  <c r="L1241" i="40"/>
  <c r="K1239" i="40"/>
  <c r="L1237" i="40"/>
  <c r="L1238" i="40" s="1"/>
  <c r="L1239" i="40" s="1"/>
  <c r="L1234" i="40"/>
  <c r="K1232" i="40"/>
  <c r="L1231" i="40"/>
  <c r="L1232" i="40" s="1"/>
  <c r="L1229" i="40"/>
  <c r="K1227" i="40"/>
  <c r="L1223" i="40"/>
  <c r="L1224" i="40" s="1"/>
  <c r="L1225" i="40" s="1"/>
  <c r="L1226" i="40" s="1"/>
  <c r="L1227" i="40" s="1"/>
  <c r="K1221" i="40"/>
  <c r="L1219" i="40"/>
  <c r="L1220" i="40" s="1"/>
  <c r="L1221" i="40" s="1"/>
  <c r="K1217" i="40"/>
  <c r="L1213" i="40"/>
  <c r="L1214" i="40" s="1"/>
  <c r="L1215" i="40" s="1"/>
  <c r="L1216" i="40" s="1"/>
  <c r="L1217" i="40" s="1"/>
  <c r="K1211" i="40"/>
  <c r="L1210" i="40"/>
  <c r="L1211" i="40" s="1"/>
  <c r="L1208" i="40"/>
  <c r="K1206" i="40"/>
  <c r="L1205" i="40"/>
  <c r="L1206" i="40" s="1"/>
  <c r="K1203" i="40"/>
  <c r="L1202" i="40"/>
  <c r="L1203" i="40" s="1"/>
  <c r="L1200" i="40"/>
  <c r="L1196" i="40"/>
  <c r="L1194" i="40"/>
  <c r="L1192" i="40"/>
  <c r="K1190" i="40"/>
  <c r="L1180" i="40"/>
  <c r="L1181" i="40" s="1"/>
  <c r="L1182" i="40" s="1"/>
  <c r="L1183" i="40" s="1"/>
  <c r="L1184" i="40" s="1"/>
  <c r="L1185" i="40" s="1"/>
  <c r="L1186" i="40" s="1"/>
  <c r="L1187" i="40" s="1"/>
  <c r="L1188" i="40" s="1"/>
  <c r="L1189" i="40" s="1"/>
  <c r="L1190" i="40" s="1"/>
  <c r="L1178" i="40"/>
  <c r="K1176" i="40"/>
  <c r="L1173" i="40"/>
  <c r="L1174" i="40" s="1"/>
  <c r="L1175" i="40" s="1"/>
  <c r="L1176" i="40" s="1"/>
  <c r="L1171" i="40"/>
  <c r="K1169" i="40"/>
  <c r="L1146" i="40"/>
  <c r="L1147" i="40" s="1"/>
  <c r="L1148" i="40" s="1"/>
  <c r="L1149" i="40" s="1"/>
  <c r="L1150" i="40" s="1"/>
  <c r="L1151" i="40" s="1"/>
  <c r="L1152" i="40" s="1"/>
  <c r="L1153" i="40" s="1"/>
  <c r="L1154" i="40" s="1"/>
  <c r="L1155" i="40" s="1"/>
  <c r="L1156" i="40" s="1"/>
  <c r="L1157" i="40" s="1"/>
  <c r="L1158" i="40" s="1"/>
  <c r="L1159" i="40" s="1"/>
  <c r="L1160" i="40" s="1"/>
  <c r="L1161" i="40" s="1"/>
  <c r="L1162" i="40" s="1"/>
  <c r="L1163" i="40" s="1"/>
  <c r="L1164" i="40" s="1"/>
  <c r="L1165" i="40" s="1"/>
  <c r="L1166" i="40" s="1"/>
  <c r="L1167" i="40" s="1"/>
  <c r="L1168" i="40" s="1"/>
  <c r="L1169" i="40" s="1"/>
  <c r="L1144" i="40"/>
  <c r="L1142" i="40"/>
  <c r="L1140" i="40"/>
  <c r="K1138" i="40"/>
  <c r="L1137" i="40"/>
  <c r="L1138" i="40" s="1"/>
  <c r="K1135" i="40"/>
  <c r="L1132" i="40"/>
  <c r="L1133" i="40" s="1"/>
  <c r="L1134" i="40" s="1"/>
  <c r="L1135" i="40" s="1"/>
  <c r="K1130" i="40"/>
  <c r="L1129" i="40"/>
  <c r="L1130" i="40" s="1"/>
  <c r="K1127" i="40"/>
  <c r="L1109" i="40"/>
  <c r="L1110" i="40" s="1"/>
  <c r="L1111" i="40" s="1"/>
  <c r="L1112" i="40" s="1"/>
  <c r="L1113" i="40" s="1"/>
  <c r="L1114" i="40" s="1"/>
  <c r="L1115" i="40" s="1"/>
  <c r="L1116" i="40" s="1"/>
  <c r="L1117" i="40" s="1"/>
  <c r="L1118" i="40" s="1"/>
  <c r="L1119" i="40" s="1"/>
  <c r="L1120" i="40" s="1"/>
  <c r="L1121" i="40" s="1"/>
  <c r="L1122" i="40" s="1"/>
  <c r="L1123" i="40" s="1"/>
  <c r="L1124" i="40" s="1"/>
  <c r="L1125" i="40" s="1"/>
  <c r="L1126" i="40" s="1"/>
  <c r="L1127" i="40" s="1"/>
  <c r="K1107" i="40"/>
  <c r="L1103" i="40"/>
  <c r="L1104" i="40" s="1"/>
  <c r="L1105" i="40" s="1"/>
  <c r="L1106" i="40" s="1"/>
  <c r="L1107" i="40" s="1"/>
  <c r="K1101" i="40"/>
  <c r="L1088" i="40"/>
  <c r="L1089" i="40" s="1"/>
  <c r="L1090" i="40" s="1"/>
  <c r="L1091" i="40" s="1"/>
  <c r="L1092" i="40" s="1"/>
  <c r="L1093" i="40" s="1"/>
  <c r="L1094" i="40" s="1"/>
  <c r="L1095" i="40" s="1"/>
  <c r="L1096" i="40" s="1"/>
  <c r="L1097" i="40" s="1"/>
  <c r="L1098" i="40" s="1"/>
  <c r="L1099" i="40" s="1"/>
  <c r="L1100" i="40" s="1"/>
  <c r="L1101" i="40" s="1"/>
  <c r="K1086" i="40"/>
  <c r="L1080" i="40"/>
  <c r="L1081" i="40" s="1"/>
  <c r="L1082" i="40" s="1"/>
  <c r="L1083" i="40" s="1"/>
  <c r="L1084" i="40" s="1"/>
  <c r="L1085" i="40" s="1"/>
  <c r="L1086" i="40" s="1"/>
  <c r="L1078" i="40"/>
  <c r="K1076" i="40"/>
  <c r="L1069" i="40"/>
  <c r="L1070" i="40" s="1"/>
  <c r="L1071" i="40" s="1"/>
  <c r="L1072" i="40" s="1"/>
  <c r="L1073" i="40" s="1"/>
  <c r="L1074" i="40" s="1"/>
  <c r="L1075" i="40" s="1"/>
  <c r="L1076" i="40" s="1"/>
  <c r="K1067" i="40"/>
  <c r="L1064" i="40"/>
  <c r="L1065" i="40" s="1"/>
  <c r="L1066" i="40" s="1"/>
  <c r="L1067" i="40" s="1"/>
  <c r="K1062" i="40"/>
  <c r="L1060" i="40"/>
  <c r="L1061" i="40" s="1"/>
  <c r="L1062" i="40" s="1"/>
  <c r="K1058" i="40"/>
  <c r="L1053" i="40"/>
  <c r="L1054" i="40" s="1"/>
  <c r="L1055" i="40" s="1"/>
  <c r="L1056" i="40" s="1"/>
  <c r="L1057" i="40" s="1"/>
  <c r="L1058" i="40" s="1"/>
  <c r="K1051" i="40"/>
  <c r="L1050" i="40"/>
  <c r="L1051" i="40" s="1"/>
  <c r="K1048" i="40"/>
  <c r="L1047" i="40"/>
  <c r="L1048" i="40" s="1"/>
  <c r="L1044" i="40"/>
  <c r="L1042" i="40"/>
  <c r="L1040" i="40"/>
  <c r="L1038" i="40"/>
  <c r="L1036" i="40"/>
  <c r="L1034" i="40"/>
  <c r="L1032" i="40"/>
  <c r="L1029" i="40"/>
  <c r="K1027" i="40"/>
  <c r="K1030" i="40" s="1"/>
  <c r="L1026" i="40"/>
  <c r="L1027" i="40" s="1"/>
  <c r="L1030" i="40" s="1"/>
  <c r="L1023" i="40"/>
  <c r="L1021" i="40"/>
  <c r="L1019" i="40"/>
  <c r="L1016" i="40"/>
  <c r="K1014" i="40"/>
  <c r="L1013" i="40"/>
  <c r="L1014" i="40" s="1"/>
  <c r="K1011" i="40"/>
  <c r="L1007" i="40"/>
  <c r="L1008" i="40" s="1"/>
  <c r="L1009" i="40" s="1"/>
  <c r="L1010" i="40" s="1"/>
  <c r="L1011" i="40" s="1"/>
  <c r="L1017" i="40" s="1"/>
  <c r="L1003" i="40"/>
  <c r="L1001" i="40"/>
  <c r="L999" i="40"/>
  <c r="K997" i="40"/>
  <c r="L996" i="40"/>
  <c r="L997" i="40" s="1"/>
  <c r="L994" i="40"/>
  <c r="L992" i="40"/>
  <c r="L990" i="40"/>
  <c r="K990" i="40"/>
  <c r="L989" i="40"/>
  <c r="K987" i="40"/>
  <c r="L969" i="40"/>
  <c r="L970" i="40" s="1"/>
  <c r="L971" i="40" s="1"/>
  <c r="L972" i="40" s="1"/>
  <c r="L973" i="40" s="1"/>
  <c r="L974" i="40" s="1"/>
  <c r="L975" i="40" s="1"/>
  <c r="L976" i="40" s="1"/>
  <c r="L977" i="40" s="1"/>
  <c r="L978" i="40" s="1"/>
  <c r="L979" i="40" s="1"/>
  <c r="L980" i="40" s="1"/>
  <c r="L981" i="40" s="1"/>
  <c r="L982" i="40" s="1"/>
  <c r="L983" i="40" s="1"/>
  <c r="L984" i="40" s="1"/>
  <c r="L985" i="40" s="1"/>
  <c r="L986" i="40" s="1"/>
  <c r="L987" i="40" s="1"/>
  <c r="L966" i="40"/>
  <c r="L964" i="40"/>
  <c r="L962" i="40"/>
  <c r="K960" i="40"/>
  <c r="K967" i="40" s="1"/>
  <c r="L939" i="40"/>
  <c r="L940" i="40" s="1"/>
  <c r="L941" i="40" s="1"/>
  <c r="L942" i="40" s="1"/>
  <c r="L943" i="40" s="1"/>
  <c r="L944" i="40" s="1"/>
  <c r="L945" i="40" s="1"/>
  <c r="L946" i="40" s="1"/>
  <c r="L947" i="40" s="1"/>
  <c r="L948" i="40" s="1"/>
  <c r="L949" i="40" s="1"/>
  <c r="L950" i="40" s="1"/>
  <c r="L951" i="40" s="1"/>
  <c r="L952" i="40" s="1"/>
  <c r="L953" i="40" s="1"/>
  <c r="L954" i="40" s="1"/>
  <c r="L955" i="40" s="1"/>
  <c r="L956" i="40" s="1"/>
  <c r="L957" i="40" s="1"/>
  <c r="L958" i="40" s="1"/>
  <c r="L959" i="40" s="1"/>
  <c r="L960" i="40" s="1"/>
  <c r="K937" i="40"/>
  <c r="L910" i="40"/>
  <c r="L911" i="40" s="1"/>
  <c r="L912" i="40" s="1"/>
  <c r="L913" i="40" s="1"/>
  <c r="L914" i="40" s="1"/>
  <c r="L915" i="40" s="1"/>
  <c r="L916" i="40" s="1"/>
  <c r="L917" i="40" s="1"/>
  <c r="L918" i="40" s="1"/>
  <c r="L919" i="40" s="1"/>
  <c r="L920" i="40" s="1"/>
  <c r="L921" i="40" s="1"/>
  <c r="L922" i="40" s="1"/>
  <c r="L923" i="40" s="1"/>
  <c r="L924" i="40" s="1"/>
  <c r="L925" i="40" s="1"/>
  <c r="L926" i="40" s="1"/>
  <c r="L927" i="40" s="1"/>
  <c r="L928" i="40" s="1"/>
  <c r="L929" i="40" s="1"/>
  <c r="L930" i="40" s="1"/>
  <c r="L931" i="40" s="1"/>
  <c r="L932" i="40" s="1"/>
  <c r="L933" i="40" s="1"/>
  <c r="L934" i="40" s="1"/>
  <c r="L935" i="40" s="1"/>
  <c r="L936" i="40" s="1"/>
  <c r="L937" i="40" s="1"/>
  <c r="K907" i="40"/>
  <c r="L906" i="40"/>
  <c r="L907" i="40" s="1"/>
  <c r="L903" i="40"/>
  <c r="L901" i="40"/>
  <c r="L899" i="40"/>
  <c r="K897" i="40"/>
  <c r="K904" i="40" s="1"/>
  <c r="L896" i="40"/>
  <c r="L897" i="40" s="1"/>
  <c r="L890" i="40"/>
  <c r="L888" i="40"/>
  <c r="L886" i="40"/>
  <c r="L884" i="40"/>
  <c r="L882" i="40"/>
  <c r="L880" i="40"/>
  <c r="L878" i="40"/>
  <c r="L876" i="40"/>
  <c r="K874" i="40"/>
  <c r="L873" i="40"/>
  <c r="L874" i="40" s="1"/>
  <c r="L871" i="40"/>
  <c r="L869" i="40"/>
  <c r="L867" i="40"/>
  <c r="L865" i="40"/>
  <c r="L863" i="40"/>
  <c r="L861" i="40"/>
  <c r="L859" i="40"/>
  <c r="L856" i="40"/>
  <c r="L854" i="40"/>
  <c r="L852" i="40"/>
  <c r="K850" i="40"/>
  <c r="L786" i="40"/>
  <c r="L787" i="40" s="1"/>
  <c r="L788" i="40" s="1"/>
  <c r="L789" i="40" s="1"/>
  <c r="L790" i="40" s="1"/>
  <c r="L791" i="40" s="1"/>
  <c r="L792" i="40" s="1"/>
  <c r="L793" i="40" s="1"/>
  <c r="L794" i="40" s="1"/>
  <c r="L795" i="40" s="1"/>
  <c r="L796" i="40" s="1"/>
  <c r="L797" i="40" s="1"/>
  <c r="L798" i="40" s="1"/>
  <c r="L799" i="40" s="1"/>
  <c r="L800" i="40" s="1"/>
  <c r="L801" i="40" s="1"/>
  <c r="L802" i="40" s="1"/>
  <c r="L803" i="40" s="1"/>
  <c r="L804" i="40" s="1"/>
  <c r="L805" i="40" s="1"/>
  <c r="L806" i="40" s="1"/>
  <c r="L807" i="40" s="1"/>
  <c r="L808" i="40" s="1"/>
  <c r="L809" i="40" s="1"/>
  <c r="L810" i="40" s="1"/>
  <c r="L811" i="40" s="1"/>
  <c r="L812" i="40" s="1"/>
  <c r="L813" i="40" s="1"/>
  <c r="L814" i="40" s="1"/>
  <c r="L815" i="40" s="1"/>
  <c r="L816" i="40" s="1"/>
  <c r="L817" i="40" s="1"/>
  <c r="L818" i="40" s="1"/>
  <c r="L819" i="40" s="1"/>
  <c r="L820" i="40" s="1"/>
  <c r="L821" i="40" s="1"/>
  <c r="L822" i="40" s="1"/>
  <c r="L823" i="40" s="1"/>
  <c r="L824" i="40" s="1"/>
  <c r="L825" i="40" s="1"/>
  <c r="L826" i="40" s="1"/>
  <c r="L827" i="40" s="1"/>
  <c r="L828" i="40" s="1"/>
  <c r="L829" i="40" s="1"/>
  <c r="L830" i="40" s="1"/>
  <c r="L831" i="40" s="1"/>
  <c r="L832" i="40" s="1"/>
  <c r="L833" i="40" s="1"/>
  <c r="L834" i="40" s="1"/>
  <c r="L835" i="40" s="1"/>
  <c r="L836" i="40" s="1"/>
  <c r="L837" i="40" s="1"/>
  <c r="L838" i="40" s="1"/>
  <c r="L839" i="40" s="1"/>
  <c r="L840" i="40" s="1"/>
  <c r="L841" i="40" s="1"/>
  <c r="L842" i="40" s="1"/>
  <c r="L843" i="40" s="1"/>
  <c r="L844" i="40" s="1"/>
  <c r="L845" i="40" s="1"/>
  <c r="L846" i="40" s="1"/>
  <c r="L847" i="40" s="1"/>
  <c r="L848" i="40" s="1"/>
  <c r="L849" i="40" s="1"/>
  <c r="L850" i="40" s="1"/>
  <c r="K784" i="40"/>
  <c r="L777" i="40"/>
  <c r="L778" i="40" s="1"/>
  <c r="L779" i="40" s="1"/>
  <c r="L780" i="40" s="1"/>
  <c r="L781" i="40" s="1"/>
  <c r="L782" i="40" s="1"/>
  <c r="L783" i="40" s="1"/>
  <c r="L784" i="40" s="1"/>
  <c r="L774" i="40"/>
  <c r="L772" i="40"/>
  <c r="L770" i="40"/>
  <c r="L768" i="40"/>
  <c r="L766" i="40"/>
  <c r="L764" i="40"/>
  <c r="L762" i="40"/>
  <c r="L760" i="40"/>
  <c r="L758" i="40"/>
  <c r="L756" i="40"/>
  <c r="K752" i="40"/>
  <c r="K753" i="40" s="1"/>
  <c r="L719" i="40"/>
  <c r="L720" i="40" s="1"/>
  <c r="L721" i="40" s="1"/>
  <c r="L722" i="40" s="1"/>
  <c r="L723" i="40" s="1"/>
  <c r="L724" i="40" s="1"/>
  <c r="L725" i="40" s="1"/>
  <c r="L726" i="40" s="1"/>
  <c r="L727" i="40" s="1"/>
  <c r="L728" i="40" s="1"/>
  <c r="L729" i="40" s="1"/>
  <c r="L730" i="40" s="1"/>
  <c r="L731" i="40" s="1"/>
  <c r="L732" i="40" s="1"/>
  <c r="L733" i="40" s="1"/>
  <c r="L734" i="40" s="1"/>
  <c r="L735" i="40" s="1"/>
  <c r="L736" i="40" s="1"/>
  <c r="L737" i="40" s="1"/>
  <c r="L738" i="40" s="1"/>
  <c r="L739" i="40" s="1"/>
  <c r="L740" i="40" s="1"/>
  <c r="L741" i="40" s="1"/>
  <c r="L742" i="40" s="1"/>
  <c r="L743" i="40" s="1"/>
  <c r="L744" i="40" s="1"/>
  <c r="L745" i="40" s="1"/>
  <c r="L746" i="40" s="1"/>
  <c r="L747" i="40" s="1"/>
  <c r="L748" i="40" s="1"/>
  <c r="L749" i="40" s="1"/>
  <c r="L750" i="40" s="1"/>
  <c r="L751" i="40" s="1"/>
  <c r="L752" i="40" s="1"/>
  <c r="L717" i="40"/>
  <c r="L715" i="40"/>
  <c r="L712" i="40"/>
  <c r="L710" i="40"/>
  <c r="L708" i="40"/>
  <c r="L706" i="40"/>
  <c r="L703" i="40"/>
  <c r="L701" i="40"/>
  <c r="L698" i="40"/>
  <c r="K696" i="40"/>
  <c r="L664" i="40"/>
  <c r="L665" i="40" s="1"/>
  <c r="L666" i="40" s="1"/>
  <c r="L667" i="40" s="1"/>
  <c r="L668" i="40" s="1"/>
  <c r="L669" i="40" s="1"/>
  <c r="L670" i="40" s="1"/>
  <c r="L671" i="40" s="1"/>
  <c r="L672" i="40" s="1"/>
  <c r="L673" i="40" s="1"/>
  <c r="L674" i="40" s="1"/>
  <c r="L675" i="40" s="1"/>
  <c r="L676" i="40" s="1"/>
  <c r="L677" i="40" s="1"/>
  <c r="L678" i="40" s="1"/>
  <c r="L679" i="40" s="1"/>
  <c r="L680" i="40" s="1"/>
  <c r="L681" i="40" s="1"/>
  <c r="L682" i="40" s="1"/>
  <c r="L683" i="40" s="1"/>
  <c r="L684" i="40" s="1"/>
  <c r="L685" i="40" s="1"/>
  <c r="L686" i="40" s="1"/>
  <c r="L687" i="40" s="1"/>
  <c r="L688" i="40" s="1"/>
  <c r="L689" i="40" s="1"/>
  <c r="L690" i="40" s="1"/>
  <c r="L691" i="40" s="1"/>
  <c r="L692" i="40" s="1"/>
  <c r="L693" i="40" s="1"/>
  <c r="L694" i="40" s="1"/>
  <c r="L695" i="40" s="1"/>
  <c r="L696" i="40" s="1"/>
  <c r="K662" i="40"/>
  <c r="L652" i="40"/>
  <c r="L653" i="40" s="1"/>
  <c r="L654" i="40" s="1"/>
  <c r="L655" i="40" s="1"/>
  <c r="L656" i="40" s="1"/>
  <c r="L657" i="40" s="1"/>
  <c r="L658" i="40" s="1"/>
  <c r="L659" i="40" s="1"/>
  <c r="L660" i="40" s="1"/>
  <c r="L661" i="40" s="1"/>
  <c r="L662" i="40" s="1"/>
  <c r="L649" i="40"/>
  <c r="L647" i="40"/>
  <c r="K645" i="40"/>
  <c r="L423" i="40"/>
  <c r="L424" i="40" s="1"/>
  <c r="L425" i="40" s="1"/>
  <c r="L426" i="40" s="1"/>
  <c r="L427" i="40" s="1"/>
  <c r="L428" i="40" s="1"/>
  <c r="L429" i="40" s="1"/>
  <c r="L430" i="40" s="1"/>
  <c r="L431" i="40" s="1"/>
  <c r="L432" i="40" s="1"/>
  <c r="L433" i="40" s="1"/>
  <c r="L434" i="40" s="1"/>
  <c r="L435" i="40" s="1"/>
  <c r="L436" i="40" s="1"/>
  <c r="L437" i="40" s="1"/>
  <c r="L438" i="40" s="1"/>
  <c r="L439" i="40" s="1"/>
  <c r="L440" i="40" s="1"/>
  <c r="L441" i="40" s="1"/>
  <c r="L442" i="40" s="1"/>
  <c r="L443" i="40" s="1"/>
  <c r="L444" i="40" s="1"/>
  <c r="L445" i="40" s="1"/>
  <c r="L446" i="40" s="1"/>
  <c r="L447" i="40" s="1"/>
  <c r="L448" i="40" s="1"/>
  <c r="L449" i="40" s="1"/>
  <c r="L450" i="40" s="1"/>
  <c r="L451" i="40" s="1"/>
  <c r="L452" i="40" s="1"/>
  <c r="L453" i="40" s="1"/>
  <c r="L454" i="40" s="1"/>
  <c r="L455" i="40" s="1"/>
  <c r="L456" i="40" s="1"/>
  <c r="L457" i="40" s="1"/>
  <c r="L458" i="40" s="1"/>
  <c r="L459" i="40" s="1"/>
  <c r="L460" i="40" s="1"/>
  <c r="L461" i="40" s="1"/>
  <c r="L462" i="40" s="1"/>
  <c r="L463" i="40" s="1"/>
  <c r="L464" i="40" s="1"/>
  <c r="L465" i="40" s="1"/>
  <c r="L466" i="40" s="1"/>
  <c r="L467" i="40" s="1"/>
  <c r="L468" i="40" s="1"/>
  <c r="L469" i="40" s="1"/>
  <c r="L470" i="40" s="1"/>
  <c r="L471" i="40" s="1"/>
  <c r="L472" i="40" s="1"/>
  <c r="L473" i="40" s="1"/>
  <c r="L474" i="40" s="1"/>
  <c r="L475" i="40" s="1"/>
  <c r="L476" i="40" s="1"/>
  <c r="L477" i="40" s="1"/>
  <c r="L478" i="40" s="1"/>
  <c r="L479" i="40" s="1"/>
  <c r="L480" i="40" s="1"/>
  <c r="L481" i="40" s="1"/>
  <c r="L482" i="40" s="1"/>
  <c r="L483" i="40" s="1"/>
  <c r="L484" i="40" s="1"/>
  <c r="L485" i="40" s="1"/>
  <c r="L486" i="40" s="1"/>
  <c r="L487" i="40" s="1"/>
  <c r="L488" i="40" s="1"/>
  <c r="L489" i="40" s="1"/>
  <c r="L490" i="40" s="1"/>
  <c r="L491" i="40" s="1"/>
  <c r="L492" i="40" s="1"/>
  <c r="L493" i="40" s="1"/>
  <c r="L494" i="40" s="1"/>
  <c r="L495" i="40" s="1"/>
  <c r="L496" i="40" s="1"/>
  <c r="L497" i="40" s="1"/>
  <c r="L498" i="40" s="1"/>
  <c r="L499" i="40" s="1"/>
  <c r="L500" i="40" s="1"/>
  <c r="L501" i="40" s="1"/>
  <c r="L502" i="40" s="1"/>
  <c r="L503" i="40" s="1"/>
  <c r="L504" i="40" s="1"/>
  <c r="L505" i="40" s="1"/>
  <c r="L506" i="40" s="1"/>
  <c r="L507" i="40" s="1"/>
  <c r="L508" i="40" s="1"/>
  <c r="L509" i="40" s="1"/>
  <c r="L510" i="40" s="1"/>
  <c r="L511" i="40" s="1"/>
  <c r="L512" i="40" s="1"/>
  <c r="L513" i="40" s="1"/>
  <c r="L514" i="40" s="1"/>
  <c r="L515" i="40" s="1"/>
  <c r="L516" i="40" s="1"/>
  <c r="L517" i="40" s="1"/>
  <c r="L518" i="40" s="1"/>
  <c r="L519" i="40" s="1"/>
  <c r="L520" i="40" s="1"/>
  <c r="L521" i="40" s="1"/>
  <c r="L522" i="40" s="1"/>
  <c r="L523" i="40" s="1"/>
  <c r="L524" i="40" s="1"/>
  <c r="L525" i="40" s="1"/>
  <c r="L526" i="40" s="1"/>
  <c r="L527" i="40" s="1"/>
  <c r="L528" i="40" s="1"/>
  <c r="L529" i="40" s="1"/>
  <c r="L530" i="40" s="1"/>
  <c r="L531" i="40" s="1"/>
  <c r="L532" i="40" s="1"/>
  <c r="L533" i="40" s="1"/>
  <c r="L534" i="40" s="1"/>
  <c r="L535" i="40" s="1"/>
  <c r="L536" i="40" s="1"/>
  <c r="L537" i="40" s="1"/>
  <c r="L538" i="40" s="1"/>
  <c r="L539" i="40" s="1"/>
  <c r="L540" i="40" s="1"/>
  <c r="L541" i="40" s="1"/>
  <c r="L542" i="40" s="1"/>
  <c r="L543" i="40" s="1"/>
  <c r="L544" i="40" s="1"/>
  <c r="L545" i="40" s="1"/>
  <c r="L546" i="40" s="1"/>
  <c r="L547" i="40" s="1"/>
  <c r="L548" i="40" s="1"/>
  <c r="L549" i="40" s="1"/>
  <c r="L550" i="40" s="1"/>
  <c r="L551" i="40" s="1"/>
  <c r="L552" i="40" s="1"/>
  <c r="L553" i="40" s="1"/>
  <c r="L554" i="40" s="1"/>
  <c r="L555" i="40" s="1"/>
  <c r="L556" i="40" s="1"/>
  <c r="L557" i="40" s="1"/>
  <c r="L558" i="40" s="1"/>
  <c r="L559" i="40" s="1"/>
  <c r="L560" i="40" s="1"/>
  <c r="L561" i="40" s="1"/>
  <c r="L562" i="40" s="1"/>
  <c r="L563" i="40" s="1"/>
  <c r="L564" i="40" s="1"/>
  <c r="L565" i="40" s="1"/>
  <c r="L566" i="40" s="1"/>
  <c r="L567" i="40" s="1"/>
  <c r="L568" i="40" s="1"/>
  <c r="L569" i="40" s="1"/>
  <c r="L570" i="40" s="1"/>
  <c r="L571" i="40" s="1"/>
  <c r="L572" i="40" s="1"/>
  <c r="L573" i="40" s="1"/>
  <c r="L574" i="40" s="1"/>
  <c r="L575" i="40" s="1"/>
  <c r="L576" i="40" s="1"/>
  <c r="L577" i="40" s="1"/>
  <c r="L578" i="40" s="1"/>
  <c r="L579" i="40" s="1"/>
  <c r="L580" i="40" s="1"/>
  <c r="L581" i="40" s="1"/>
  <c r="L582" i="40" s="1"/>
  <c r="L583" i="40" s="1"/>
  <c r="L584" i="40" s="1"/>
  <c r="L585" i="40" s="1"/>
  <c r="L586" i="40" s="1"/>
  <c r="L587" i="40" s="1"/>
  <c r="L588" i="40" s="1"/>
  <c r="L589" i="40" s="1"/>
  <c r="L590" i="40" s="1"/>
  <c r="L591" i="40" s="1"/>
  <c r="L592" i="40" s="1"/>
  <c r="L593" i="40" s="1"/>
  <c r="L594" i="40" s="1"/>
  <c r="L595" i="40" s="1"/>
  <c r="L596" i="40" s="1"/>
  <c r="L597" i="40" s="1"/>
  <c r="L598" i="40" s="1"/>
  <c r="L599" i="40" s="1"/>
  <c r="L600" i="40" s="1"/>
  <c r="L601" i="40" s="1"/>
  <c r="L602" i="40" s="1"/>
  <c r="L603" i="40" s="1"/>
  <c r="L604" i="40" s="1"/>
  <c r="L605" i="40" s="1"/>
  <c r="L606" i="40" s="1"/>
  <c r="L607" i="40" s="1"/>
  <c r="L608" i="40" s="1"/>
  <c r="L609" i="40" s="1"/>
  <c r="L610" i="40" s="1"/>
  <c r="L611" i="40" s="1"/>
  <c r="L612" i="40" s="1"/>
  <c r="L613" i="40" s="1"/>
  <c r="L614" i="40" s="1"/>
  <c r="L615" i="40" s="1"/>
  <c r="L616" i="40" s="1"/>
  <c r="L617" i="40" s="1"/>
  <c r="L618" i="40" s="1"/>
  <c r="L619" i="40" s="1"/>
  <c r="L620" i="40" s="1"/>
  <c r="L621" i="40" s="1"/>
  <c r="L622" i="40" s="1"/>
  <c r="L623" i="40" s="1"/>
  <c r="L624" i="40" s="1"/>
  <c r="L625" i="40" s="1"/>
  <c r="L626" i="40" s="1"/>
  <c r="L627" i="40" s="1"/>
  <c r="L628" i="40" s="1"/>
  <c r="L629" i="40" s="1"/>
  <c r="L630" i="40" s="1"/>
  <c r="L631" i="40" s="1"/>
  <c r="L632" i="40" s="1"/>
  <c r="L633" i="40" s="1"/>
  <c r="L634" i="40" s="1"/>
  <c r="L635" i="40" s="1"/>
  <c r="L636" i="40" s="1"/>
  <c r="L637" i="40" s="1"/>
  <c r="L638" i="40" s="1"/>
  <c r="L639" i="40" s="1"/>
  <c r="L640" i="40" s="1"/>
  <c r="L641" i="40" s="1"/>
  <c r="L642" i="40" s="1"/>
  <c r="L643" i="40" s="1"/>
  <c r="L644" i="40" s="1"/>
  <c r="L645" i="40" s="1"/>
  <c r="L421" i="40"/>
  <c r="L419" i="40"/>
  <c r="L417" i="40"/>
  <c r="L415" i="40"/>
  <c r="L413" i="40"/>
  <c r="L410" i="40"/>
  <c r="L408" i="40"/>
  <c r="L406" i="40"/>
  <c r="L404" i="40"/>
  <c r="L402" i="40"/>
  <c r="L399" i="40"/>
  <c r="L397" i="40"/>
  <c r="L394" i="40"/>
  <c r="L392" i="40"/>
  <c r="L389" i="40"/>
  <c r="L387" i="40"/>
  <c r="K385" i="40"/>
  <c r="L376" i="40"/>
  <c r="L377" i="40" s="1"/>
  <c r="L378" i="40" s="1"/>
  <c r="L379" i="40" s="1"/>
  <c r="L380" i="40" s="1"/>
  <c r="L381" i="40" s="1"/>
  <c r="L382" i="40" s="1"/>
  <c r="L383" i="40" s="1"/>
  <c r="L384" i="40" s="1"/>
  <c r="L385" i="40" s="1"/>
  <c r="L374" i="40"/>
  <c r="L372" i="40"/>
  <c r="L369" i="40"/>
  <c r="L367" i="40"/>
  <c r="K365" i="40"/>
  <c r="K370" i="40" s="1"/>
  <c r="L337" i="40"/>
  <c r="L338" i="40" s="1"/>
  <c r="L339" i="40" s="1"/>
  <c r="L340" i="40" s="1"/>
  <c r="L341" i="40" s="1"/>
  <c r="L342" i="40" s="1"/>
  <c r="L343" i="40" s="1"/>
  <c r="L344" i="40" s="1"/>
  <c r="L345" i="40" s="1"/>
  <c r="L346" i="40" s="1"/>
  <c r="L347" i="40" s="1"/>
  <c r="L348" i="40" s="1"/>
  <c r="L349" i="40" s="1"/>
  <c r="L350" i="40" s="1"/>
  <c r="L351" i="40" s="1"/>
  <c r="L352" i="40" s="1"/>
  <c r="L353" i="40" s="1"/>
  <c r="L354" i="40" s="1"/>
  <c r="L355" i="40" s="1"/>
  <c r="L356" i="40" s="1"/>
  <c r="L357" i="40" s="1"/>
  <c r="L358" i="40" s="1"/>
  <c r="L359" i="40" s="1"/>
  <c r="L360" i="40" s="1"/>
  <c r="L361" i="40" s="1"/>
  <c r="L362" i="40" s="1"/>
  <c r="L363" i="40" s="1"/>
  <c r="L364" i="40" s="1"/>
  <c r="L365" i="40" s="1"/>
  <c r="L335" i="40"/>
  <c r="K331" i="40"/>
  <c r="L329" i="40"/>
  <c r="L330" i="40" s="1"/>
  <c r="L331" i="40" s="1"/>
  <c r="K327" i="40"/>
  <c r="L322" i="40"/>
  <c r="L323" i="40" s="1"/>
  <c r="L324" i="40" s="1"/>
  <c r="L325" i="40" s="1"/>
  <c r="L326" i="40" s="1"/>
  <c r="L327" i="40" s="1"/>
  <c r="K320" i="40"/>
  <c r="L319" i="40"/>
  <c r="L320" i="40" s="1"/>
  <c r="L316" i="40"/>
  <c r="K314" i="40"/>
  <c r="L213" i="40"/>
  <c r="L214" i="40" s="1"/>
  <c r="L215" i="40" s="1"/>
  <c r="L216" i="40" s="1"/>
  <c r="L217" i="40" s="1"/>
  <c r="L218" i="40" s="1"/>
  <c r="L219" i="40" s="1"/>
  <c r="L220" i="40" s="1"/>
  <c r="L221" i="40" s="1"/>
  <c r="L222" i="40" s="1"/>
  <c r="L223" i="40" s="1"/>
  <c r="L224" i="40" s="1"/>
  <c r="L225" i="40" s="1"/>
  <c r="L226" i="40" s="1"/>
  <c r="L227" i="40" s="1"/>
  <c r="L228" i="40" s="1"/>
  <c r="L229" i="40" s="1"/>
  <c r="L230" i="40" s="1"/>
  <c r="L231" i="40" s="1"/>
  <c r="L232" i="40" s="1"/>
  <c r="L233" i="40" s="1"/>
  <c r="L234" i="40" s="1"/>
  <c r="L235" i="40" s="1"/>
  <c r="L236" i="40" s="1"/>
  <c r="L237" i="40" s="1"/>
  <c r="L238" i="40" s="1"/>
  <c r="L239" i="40" s="1"/>
  <c r="L240" i="40" s="1"/>
  <c r="L241" i="40" s="1"/>
  <c r="L242" i="40" s="1"/>
  <c r="L243" i="40" s="1"/>
  <c r="L244" i="40" s="1"/>
  <c r="L245" i="40" s="1"/>
  <c r="L246" i="40" s="1"/>
  <c r="L247" i="40" s="1"/>
  <c r="L248" i="40" s="1"/>
  <c r="L249" i="40" s="1"/>
  <c r="L250" i="40" s="1"/>
  <c r="L251" i="40" s="1"/>
  <c r="L252" i="40" s="1"/>
  <c r="L253" i="40" s="1"/>
  <c r="L254" i="40" s="1"/>
  <c r="L255" i="40" s="1"/>
  <c r="L256" i="40" s="1"/>
  <c r="L257" i="40" s="1"/>
  <c r="L258" i="40" s="1"/>
  <c r="L259" i="40" s="1"/>
  <c r="L260" i="40" s="1"/>
  <c r="L261" i="40" s="1"/>
  <c r="L262" i="40" s="1"/>
  <c r="L263" i="40" s="1"/>
  <c r="L264" i="40" s="1"/>
  <c r="L265" i="40" s="1"/>
  <c r="L266" i="40" s="1"/>
  <c r="L267" i="40" s="1"/>
  <c r="L268" i="40" s="1"/>
  <c r="L269" i="40" s="1"/>
  <c r="L270" i="40" s="1"/>
  <c r="L271" i="40" s="1"/>
  <c r="L272" i="40" s="1"/>
  <c r="L273" i="40" s="1"/>
  <c r="L274" i="40" s="1"/>
  <c r="L275" i="40" s="1"/>
  <c r="L276" i="40" s="1"/>
  <c r="L277" i="40" s="1"/>
  <c r="L278" i="40" s="1"/>
  <c r="L279" i="40" s="1"/>
  <c r="L280" i="40" s="1"/>
  <c r="L281" i="40" s="1"/>
  <c r="L282" i="40" s="1"/>
  <c r="L283" i="40" s="1"/>
  <c r="L284" i="40" s="1"/>
  <c r="L285" i="40" s="1"/>
  <c r="L286" i="40" s="1"/>
  <c r="L287" i="40" s="1"/>
  <c r="L288" i="40" s="1"/>
  <c r="L289" i="40" s="1"/>
  <c r="L290" i="40" s="1"/>
  <c r="L291" i="40" s="1"/>
  <c r="L292" i="40" s="1"/>
  <c r="L293" i="40" s="1"/>
  <c r="L294" i="40" s="1"/>
  <c r="L295" i="40" s="1"/>
  <c r="L296" i="40" s="1"/>
  <c r="L297" i="40" s="1"/>
  <c r="L298" i="40" s="1"/>
  <c r="L299" i="40" s="1"/>
  <c r="L300" i="40" s="1"/>
  <c r="L301" i="40" s="1"/>
  <c r="L302" i="40" s="1"/>
  <c r="L303" i="40" s="1"/>
  <c r="L304" i="40" s="1"/>
  <c r="L305" i="40" s="1"/>
  <c r="L306" i="40" s="1"/>
  <c r="L307" i="40" s="1"/>
  <c r="L308" i="40" s="1"/>
  <c r="L309" i="40" s="1"/>
  <c r="L310" i="40" s="1"/>
  <c r="L311" i="40" s="1"/>
  <c r="L312" i="40" s="1"/>
  <c r="L313" i="40" s="1"/>
  <c r="L314" i="40" s="1"/>
  <c r="L211" i="40"/>
  <c r="K209" i="40"/>
  <c r="L182" i="40"/>
  <c r="L183" i="40" s="1"/>
  <c r="L184" i="40" s="1"/>
  <c r="L185" i="40" s="1"/>
  <c r="L186" i="40" s="1"/>
  <c r="L187" i="40" s="1"/>
  <c r="L188" i="40" s="1"/>
  <c r="L189" i="40" s="1"/>
  <c r="L190" i="40" s="1"/>
  <c r="L191" i="40" s="1"/>
  <c r="L192" i="40" s="1"/>
  <c r="L193" i="40" s="1"/>
  <c r="L194" i="40" s="1"/>
  <c r="L195" i="40" s="1"/>
  <c r="L196" i="40" s="1"/>
  <c r="L197" i="40" s="1"/>
  <c r="L198" i="40" s="1"/>
  <c r="L199" i="40" s="1"/>
  <c r="L200" i="40" s="1"/>
  <c r="L201" i="40" s="1"/>
  <c r="L202" i="40" s="1"/>
  <c r="L203" i="40" s="1"/>
  <c r="L204" i="40" s="1"/>
  <c r="L205" i="40" s="1"/>
  <c r="L206" i="40" s="1"/>
  <c r="L207" i="40" s="1"/>
  <c r="L208" i="40" s="1"/>
  <c r="L209" i="40" s="1"/>
  <c r="K180" i="40"/>
  <c r="L144" i="40"/>
  <c r="L145" i="40" s="1"/>
  <c r="L146" i="40" s="1"/>
  <c r="L147" i="40" s="1"/>
  <c r="L148" i="40" s="1"/>
  <c r="L149" i="40" s="1"/>
  <c r="L150" i="40" s="1"/>
  <c r="L151" i="40" s="1"/>
  <c r="L152" i="40" s="1"/>
  <c r="L153" i="40" s="1"/>
  <c r="L154" i="40" s="1"/>
  <c r="L155" i="40" s="1"/>
  <c r="L156" i="40" s="1"/>
  <c r="L157" i="40" s="1"/>
  <c r="L158" i="40" s="1"/>
  <c r="L159" i="40" s="1"/>
  <c r="L160" i="40" s="1"/>
  <c r="L161" i="40" s="1"/>
  <c r="L162" i="40" s="1"/>
  <c r="L163" i="40" s="1"/>
  <c r="L164" i="40" s="1"/>
  <c r="L165" i="40" s="1"/>
  <c r="L166" i="40" s="1"/>
  <c r="L167" i="40" s="1"/>
  <c r="L168" i="40" s="1"/>
  <c r="L169" i="40" s="1"/>
  <c r="L170" i="40" s="1"/>
  <c r="L171" i="40" s="1"/>
  <c r="L172" i="40" s="1"/>
  <c r="L173" i="40" s="1"/>
  <c r="L174" i="40" s="1"/>
  <c r="L175" i="40" s="1"/>
  <c r="L176" i="40" s="1"/>
  <c r="L177" i="40" s="1"/>
  <c r="L178" i="40" s="1"/>
  <c r="L179" i="40" s="1"/>
  <c r="L180" i="40" s="1"/>
  <c r="K142" i="40"/>
  <c r="L139" i="40"/>
  <c r="L140" i="40" s="1"/>
  <c r="L141" i="40" s="1"/>
  <c r="L142" i="40" s="1"/>
  <c r="K137" i="40"/>
  <c r="L136" i="40"/>
  <c r="L137" i="40" s="1"/>
  <c r="K134" i="40"/>
  <c r="L103" i="40"/>
  <c r="L104" i="40" s="1"/>
  <c r="L105" i="40" s="1"/>
  <c r="L106" i="40" s="1"/>
  <c r="L107" i="40" s="1"/>
  <c r="L108" i="40" s="1"/>
  <c r="L109" i="40" s="1"/>
  <c r="L110" i="40" s="1"/>
  <c r="L111" i="40" s="1"/>
  <c r="L112" i="40" s="1"/>
  <c r="L113" i="40" s="1"/>
  <c r="L114" i="40" s="1"/>
  <c r="L115" i="40" s="1"/>
  <c r="L116" i="40" s="1"/>
  <c r="L117" i="40" s="1"/>
  <c r="L118" i="40" s="1"/>
  <c r="L119" i="40" s="1"/>
  <c r="L120" i="40" s="1"/>
  <c r="L121" i="40" s="1"/>
  <c r="L122" i="40" s="1"/>
  <c r="L123" i="40" s="1"/>
  <c r="L124" i="40" s="1"/>
  <c r="L125" i="40" s="1"/>
  <c r="L126" i="40" s="1"/>
  <c r="L127" i="40" s="1"/>
  <c r="L128" i="40" s="1"/>
  <c r="L129" i="40" s="1"/>
  <c r="L130" i="40" s="1"/>
  <c r="L131" i="40" s="1"/>
  <c r="L132" i="40" s="1"/>
  <c r="L133" i="40" s="1"/>
  <c r="L134" i="40" s="1"/>
  <c r="K100" i="40"/>
  <c r="K101" i="40" s="1"/>
  <c r="L72" i="40"/>
  <c r="L73" i="40" s="1"/>
  <c r="L74" i="40" s="1"/>
  <c r="L75" i="40" s="1"/>
  <c r="L76" i="40" s="1"/>
  <c r="L77" i="40" s="1"/>
  <c r="L78" i="40" s="1"/>
  <c r="L79" i="40" s="1"/>
  <c r="L80" i="40" s="1"/>
  <c r="L81" i="40" s="1"/>
  <c r="L82" i="40" s="1"/>
  <c r="L83" i="40" s="1"/>
  <c r="L84" i="40" s="1"/>
  <c r="L85" i="40" s="1"/>
  <c r="L86" i="40" s="1"/>
  <c r="L87" i="40" s="1"/>
  <c r="L88" i="40" s="1"/>
  <c r="L89" i="40" s="1"/>
  <c r="L90" i="40" s="1"/>
  <c r="L91" i="40" s="1"/>
  <c r="L92" i="40" s="1"/>
  <c r="L93" i="40" s="1"/>
  <c r="L94" i="40" s="1"/>
  <c r="L95" i="40" s="1"/>
  <c r="L96" i="40" s="1"/>
  <c r="L97" i="40" s="1"/>
  <c r="L98" i="40" s="1"/>
  <c r="L99" i="40" s="1"/>
  <c r="L100" i="40" s="1"/>
  <c r="L70" i="40"/>
  <c r="K67" i="40"/>
  <c r="L18" i="40"/>
  <c r="L19" i="40" s="1"/>
  <c r="L20" i="40" s="1"/>
  <c r="L21" i="40" s="1"/>
  <c r="L22" i="40" s="1"/>
  <c r="L23" i="40" s="1"/>
  <c r="L24" i="40" s="1"/>
  <c r="L25" i="40" s="1"/>
  <c r="L26" i="40" s="1"/>
  <c r="L27" i="40" s="1"/>
  <c r="L28" i="40" s="1"/>
  <c r="L29" i="40" s="1"/>
  <c r="L30" i="40" s="1"/>
  <c r="L31" i="40" s="1"/>
  <c r="L32" i="40" s="1"/>
  <c r="L33" i="40" s="1"/>
  <c r="L34" i="40" s="1"/>
  <c r="L35" i="40" s="1"/>
  <c r="L36" i="40" s="1"/>
  <c r="L37" i="40" s="1"/>
  <c r="L38" i="40" s="1"/>
  <c r="L39" i="40" s="1"/>
  <c r="L40" i="40" s="1"/>
  <c r="L41" i="40" s="1"/>
  <c r="L42" i="40" s="1"/>
  <c r="L43" i="40" s="1"/>
  <c r="L44" i="40" s="1"/>
  <c r="L45" i="40" s="1"/>
  <c r="L46" i="40" s="1"/>
  <c r="L47" i="40" s="1"/>
  <c r="L48" i="40" s="1"/>
  <c r="L49" i="40" s="1"/>
  <c r="L50" i="40" s="1"/>
  <c r="L51" i="40" s="1"/>
  <c r="L52" i="40" s="1"/>
  <c r="L53" i="40" s="1"/>
  <c r="L54" i="40" s="1"/>
  <c r="L55" i="40" s="1"/>
  <c r="L56" i="40" s="1"/>
  <c r="L57" i="40" s="1"/>
  <c r="L58" i="40" s="1"/>
  <c r="L59" i="40" s="1"/>
  <c r="L60" i="40" s="1"/>
  <c r="L61" i="40" s="1"/>
  <c r="L62" i="40" s="1"/>
  <c r="L63" i="40" s="1"/>
  <c r="L64" i="40" s="1"/>
  <c r="L65" i="40" s="1"/>
  <c r="L66" i="40" s="1"/>
  <c r="L67" i="40" s="1"/>
  <c r="L16" i="40"/>
  <c r="L14" i="40"/>
  <c r="L12" i="40"/>
  <c r="L10" i="40"/>
  <c r="L8" i="40"/>
  <c r="L6" i="40"/>
  <c r="X138" i="42" l="1"/>
  <c r="AH29" i="42"/>
  <c r="N139" i="42"/>
  <c r="P139" i="42" s="1"/>
  <c r="P138" i="42"/>
  <c r="M139" i="42"/>
  <c r="AI20" i="42"/>
  <c r="S28" i="42"/>
  <c r="T28" i="42" s="1"/>
  <c r="Q29" i="42"/>
  <c r="AI137" i="42"/>
  <c r="W28" i="42"/>
  <c r="U29" i="42"/>
  <c r="I28" i="42"/>
  <c r="H29" i="42"/>
  <c r="L1782" i="40"/>
  <c r="K1652" i="40"/>
  <c r="K857" i="40"/>
  <c r="L101" i="40"/>
  <c r="L699" i="40"/>
  <c r="K1268" i="40"/>
  <c r="K1279" i="40" s="1"/>
  <c r="K1518" i="40"/>
  <c r="L370" i="40"/>
  <c r="L1364" i="40"/>
  <c r="K1453" i="40"/>
  <c r="K332" i="40"/>
  <c r="K1017" i="40"/>
  <c r="L1943" i="40"/>
  <c r="L395" i="40"/>
  <c r="K699" i="40"/>
  <c r="L1340" i="40"/>
  <c r="L1429" i="40"/>
  <c r="L1548" i="40"/>
  <c r="L1652" i="40"/>
  <c r="L1518" i="40"/>
  <c r="K1638" i="40"/>
  <c r="K1004" i="40"/>
  <c r="L1579" i="40"/>
  <c r="L1767" i="40"/>
  <c r="L1774" i="40" s="1"/>
  <c r="L411" i="40"/>
  <c r="L775" i="40"/>
  <c r="L1448" i="40"/>
  <c r="K1875" i="40"/>
  <c r="L1320" i="40"/>
  <c r="L1388" i="40"/>
  <c r="L1697" i="40"/>
  <c r="L1756" i="40"/>
  <c r="L1849" i="40"/>
  <c r="L1854" i="40" s="1"/>
  <c r="L1886" i="40"/>
  <c r="L1915" i="40" s="1"/>
  <c r="L967" i="40"/>
  <c r="L753" i="40"/>
  <c r="K1197" i="40"/>
  <c r="L332" i="40"/>
  <c r="L904" i="40"/>
  <c r="L1004" i="40" s="1"/>
  <c r="L1197" i="40"/>
  <c r="K1750" i="40"/>
  <c r="L1334" i="40"/>
  <c r="L1418" i="40"/>
  <c r="L1268" i="40"/>
  <c r="L1279" i="40" s="1"/>
  <c r="K1334" i="40"/>
  <c r="L1562" i="40"/>
  <c r="L1686" i="40"/>
  <c r="L1716" i="40"/>
  <c r="L1743" i="40"/>
  <c r="L1875" i="40"/>
  <c r="U138" i="42" l="1"/>
  <c r="W29" i="42"/>
  <c r="H138" i="42"/>
  <c r="I29" i="42"/>
  <c r="AI28" i="42"/>
  <c r="Q138" i="42"/>
  <c r="S29" i="42"/>
  <c r="T29" i="42" s="1"/>
  <c r="AH138" i="42"/>
  <c r="X139" i="42"/>
  <c r="AH139" i="42" s="1"/>
  <c r="L1638" i="40"/>
  <c r="L1453" i="40"/>
  <c r="K2000" i="40"/>
  <c r="L1750" i="40"/>
  <c r="L857" i="40"/>
  <c r="H34" i="39"/>
  <c r="J34" i="39"/>
  <c r="J35" i="39" s="1"/>
  <c r="H26" i="39"/>
  <c r="H19" i="39"/>
  <c r="H13" i="39"/>
  <c r="H30" i="39"/>
  <c r="H33" i="39"/>
  <c r="H179" i="39"/>
  <c r="H180" i="39"/>
  <c r="H195" i="39"/>
  <c r="S138" i="42" l="1"/>
  <c r="T138" i="42" s="1"/>
  <c r="Q139" i="42"/>
  <c r="S139" i="42" s="1"/>
  <c r="T139" i="42" s="1"/>
  <c r="I138" i="42"/>
  <c r="H139" i="42"/>
  <c r="I139" i="42" s="1"/>
  <c r="AI139" i="42" s="1"/>
  <c r="W138" i="42"/>
  <c r="U139" i="42"/>
  <c r="W139" i="42" s="1"/>
  <c r="AI29" i="42"/>
  <c r="L2000" i="40"/>
  <c r="N196" i="39"/>
  <c r="L196" i="39"/>
  <c r="N195" i="39"/>
  <c r="L195" i="39"/>
  <c r="J195" i="39"/>
  <c r="N194" i="39"/>
  <c r="L194" i="39"/>
  <c r="L186" i="39"/>
  <c r="J186" i="39"/>
  <c r="J187" i="39" s="1"/>
  <c r="N187" i="39" s="1"/>
  <c r="N185" i="39"/>
  <c r="L185" i="39"/>
  <c r="N184" i="39"/>
  <c r="L184" i="39"/>
  <c r="L179" i="39"/>
  <c r="J179" i="39"/>
  <c r="J180" i="39" s="1"/>
  <c r="L180" i="39"/>
  <c r="N178" i="39"/>
  <c r="L178" i="39"/>
  <c r="N174" i="39"/>
  <c r="L174" i="39"/>
  <c r="N173" i="39"/>
  <c r="L173" i="39"/>
  <c r="N172" i="39"/>
  <c r="L172" i="39"/>
  <c r="N171" i="39"/>
  <c r="L171" i="39"/>
  <c r="N170" i="39"/>
  <c r="J170" i="39"/>
  <c r="L170" i="39"/>
  <c r="N169" i="39"/>
  <c r="L169" i="39"/>
  <c r="N168" i="39"/>
  <c r="L168" i="39"/>
  <c r="N166" i="39"/>
  <c r="J166" i="39"/>
  <c r="L166" i="39"/>
  <c r="N165" i="39"/>
  <c r="L165" i="39"/>
  <c r="J163" i="39"/>
  <c r="J175" i="39" s="1"/>
  <c r="N162" i="39"/>
  <c r="L162" i="39"/>
  <c r="N161" i="39"/>
  <c r="L161" i="39"/>
  <c r="N159" i="39"/>
  <c r="L159" i="39"/>
  <c r="N158" i="39"/>
  <c r="L158" i="39"/>
  <c r="J156" i="39"/>
  <c r="N156" i="39" s="1"/>
  <c r="N155" i="39"/>
  <c r="L155" i="39"/>
  <c r="N154" i="39"/>
  <c r="L154" i="39"/>
  <c r="N151" i="39"/>
  <c r="L151" i="39"/>
  <c r="N150" i="39"/>
  <c r="L150" i="39"/>
  <c r="N149" i="39"/>
  <c r="L149" i="39"/>
  <c r="N148" i="39"/>
  <c r="L148" i="39"/>
  <c r="N147" i="39"/>
  <c r="L147" i="39"/>
  <c r="N146" i="39"/>
  <c r="L146" i="39"/>
  <c r="N145" i="39"/>
  <c r="L145" i="39"/>
  <c r="N144" i="39"/>
  <c r="L144" i="39"/>
  <c r="J143" i="39"/>
  <c r="N143" i="39" s="1"/>
  <c r="N142" i="39"/>
  <c r="L142" i="39"/>
  <c r="N141" i="39"/>
  <c r="L141" i="39"/>
  <c r="N139" i="39"/>
  <c r="L139" i="39"/>
  <c r="N138" i="39"/>
  <c r="L138" i="39"/>
  <c r="N137" i="39"/>
  <c r="L137" i="39"/>
  <c r="N136" i="39"/>
  <c r="J136" i="39"/>
  <c r="L136" i="39"/>
  <c r="N135" i="39"/>
  <c r="L135" i="39"/>
  <c r="N134" i="39"/>
  <c r="L134" i="39"/>
  <c r="N133" i="39"/>
  <c r="L133" i="39"/>
  <c r="N132" i="39"/>
  <c r="L132" i="39"/>
  <c r="N131" i="39"/>
  <c r="L131" i="39"/>
  <c r="N130" i="39"/>
  <c r="L130" i="39"/>
  <c r="N128" i="39"/>
  <c r="J128" i="39"/>
  <c r="L128" i="39"/>
  <c r="N127" i="39"/>
  <c r="L127" i="39"/>
  <c r="J125" i="39"/>
  <c r="J152" i="39" s="1"/>
  <c r="L152" i="39"/>
  <c r="N124" i="39"/>
  <c r="L124" i="39"/>
  <c r="N123" i="39"/>
  <c r="L123" i="39"/>
  <c r="N122" i="39"/>
  <c r="L122" i="39"/>
  <c r="N121" i="39"/>
  <c r="L121" i="39"/>
  <c r="N120" i="39"/>
  <c r="L120" i="39"/>
  <c r="N119" i="39"/>
  <c r="L119" i="39"/>
  <c r="N118" i="39"/>
  <c r="L118" i="39"/>
  <c r="N116" i="39"/>
  <c r="L116" i="39"/>
  <c r="N115" i="39"/>
  <c r="L115" i="39"/>
  <c r="N114" i="39"/>
  <c r="L114" i="39"/>
  <c r="N113" i="39"/>
  <c r="L113" i="39"/>
  <c r="N112" i="39"/>
  <c r="L112" i="39"/>
  <c r="N111" i="39"/>
  <c r="L111" i="39"/>
  <c r="N110" i="39"/>
  <c r="L110" i="39"/>
  <c r="N109" i="39"/>
  <c r="L109" i="39"/>
  <c r="N108" i="39"/>
  <c r="L108" i="39"/>
  <c r="N107" i="39"/>
  <c r="L107" i="39"/>
  <c r="N104" i="39"/>
  <c r="L104" i="39"/>
  <c r="N103" i="39"/>
  <c r="L103" i="39"/>
  <c r="N102" i="39"/>
  <c r="L102" i="39"/>
  <c r="N101" i="39"/>
  <c r="L101" i="39"/>
  <c r="N100" i="39"/>
  <c r="J100" i="39"/>
  <c r="J105" i="39" s="1"/>
  <c r="L100" i="39"/>
  <c r="N99" i="39"/>
  <c r="L99" i="39"/>
  <c r="N98" i="39"/>
  <c r="L98" i="39"/>
  <c r="N96" i="39"/>
  <c r="L96" i="39"/>
  <c r="J93" i="39"/>
  <c r="N93" i="39" s="1"/>
  <c r="N91" i="39"/>
  <c r="L91" i="39"/>
  <c r="N90" i="39"/>
  <c r="J90" i="39"/>
  <c r="L93" i="39"/>
  <c r="N89" i="39"/>
  <c r="L89" i="39"/>
  <c r="N88" i="39"/>
  <c r="L88" i="39"/>
  <c r="N86" i="39"/>
  <c r="L86" i="39"/>
  <c r="N85" i="39"/>
  <c r="L85" i="39"/>
  <c r="N84" i="39"/>
  <c r="L84" i="39"/>
  <c r="N83" i="39"/>
  <c r="L83" i="39"/>
  <c r="N82" i="39"/>
  <c r="L82" i="39"/>
  <c r="N81" i="39"/>
  <c r="L81" i="39"/>
  <c r="N80" i="39"/>
  <c r="L80" i="39"/>
  <c r="N79" i="39"/>
  <c r="L79" i="39"/>
  <c r="N76" i="39"/>
  <c r="L76" i="39"/>
  <c r="N75" i="39"/>
  <c r="L75" i="39"/>
  <c r="N74" i="39"/>
  <c r="J74" i="39"/>
  <c r="J77" i="39" s="1"/>
  <c r="L74" i="39"/>
  <c r="N73" i="39"/>
  <c r="L73" i="39"/>
  <c r="N72" i="39"/>
  <c r="L72" i="39"/>
  <c r="N71" i="39"/>
  <c r="L71" i="39"/>
  <c r="N70" i="39"/>
  <c r="L70" i="39"/>
  <c r="N69" i="39"/>
  <c r="L69" i="39"/>
  <c r="N67" i="39"/>
  <c r="L67" i="39"/>
  <c r="N66" i="39"/>
  <c r="L66" i="39"/>
  <c r="N65" i="39"/>
  <c r="L65" i="39"/>
  <c r="N64" i="39"/>
  <c r="L64" i="39"/>
  <c r="N63" i="39"/>
  <c r="L63" i="39"/>
  <c r="N62" i="39"/>
  <c r="L62" i="39"/>
  <c r="N61" i="39"/>
  <c r="L61" i="39"/>
  <c r="N60" i="39"/>
  <c r="L60" i="39"/>
  <c r="N59" i="39"/>
  <c r="L59" i="39"/>
  <c r="N57" i="39"/>
  <c r="J57" i="39"/>
  <c r="L57" i="39"/>
  <c r="N56" i="39"/>
  <c r="L56" i="39"/>
  <c r="N55" i="39"/>
  <c r="L55" i="39"/>
  <c r="N54" i="39"/>
  <c r="L54" i="39"/>
  <c r="N53" i="39"/>
  <c r="L53" i="39"/>
  <c r="N52" i="39"/>
  <c r="L52" i="39"/>
  <c r="N51" i="39"/>
  <c r="L51" i="39"/>
  <c r="N50" i="39"/>
  <c r="L50" i="39"/>
  <c r="N49" i="39"/>
  <c r="L49" i="39"/>
  <c r="N48" i="39"/>
  <c r="L48" i="39"/>
  <c r="N47" i="39"/>
  <c r="L47" i="39"/>
  <c r="N46" i="39"/>
  <c r="L46" i="39"/>
  <c r="N45" i="39"/>
  <c r="L45" i="39"/>
  <c r="N44" i="39"/>
  <c r="L44" i="39"/>
  <c r="N43" i="39"/>
  <c r="L43" i="39"/>
  <c r="N42" i="39"/>
  <c r="L42" i="39"/>
  <c r="N41" i="39"/>
  <c r="L41" i="39"/>
  <c r="N40" i="39"/>
  <c r="L40" i="39"/>
  <c r="N39" i="39"/>
  <c r="L39" i="39"/>
  <c r="N38" i="39"/>
  <c r="L38" i="39"/>
  <c r="J33" i="39"/>
  <c r="L33" i="39" s="1"/>
  <c r="N32" i="39"/>
  <c r="L32" i="39"/>
  <c r="N30" i="39"/>
  <c r="J30" i="39"/>
  <c r="L30" i="39"/>
  <c r="N29" i="39"/>
  <c r="L29" i="39"/>
  <c r="N28" i="39"/>
  <c r="L28" i="39"/>
  <c r="N25" i="39"/>
  <c r="L25" i="39"/>
  <c r="N24" i="39"/>
  <c r="L24" i="39"/>
  <c r="N23" i="39"/>
  <c r="L23" i="39"/>
  <c r="N22" i="39"/>
  <c r="L22" i="39"/>
  <c r="N21" i="39"/>
  <c r="L21" i="39"/>
  <c r="J19" i="39"/>
  <c r="L19" i="39" s="1"/>
  <c r="N18" i="39"/>
  <c r="L18" i="39"/>
  <c r="N17" i="39"/>
  <c r="L17" i="39"/>
  <c r="N16" i="39"/>
  <c r="L16" i="39"/>
  <c r="N14" i="39"/>
  <c r="L14" i="39"/>
  <c r="J13" i="39"/>
  <c r="N13" i="39" s="1"/>
  <c r="N12" i="39"/>
  <c r="L12" i="39"/>
  <c r="N11" i="39"/>
  <c r="L11" i="39"/>
  <c r="N10" i="39"/>
  <c r="L10" i="39"/>
  <c r="AI138" i="42" l="1"/>
  <c r="N152" i="39"/>
  <c r="N180" i="39"/>
  <c r="N77" i="39"/>
  <c r="J202" i="39"/>
  <c r="L187" i="39"/>
  <c r="L143" i="39"/>
  <c r="L156" i="39"/>
  <c r="L163" i="39"/>
  <c r="N19" i="39"/>
  <c r="J26" i="39"/>
  <c r="N33" i="39"/>
  <c r="N125" i="39"/>
  <c r="N163" i="39"/>
  <c r="N179" i="39"/>
  <c r="N186" i="39"/>
  <c r="L13" i="39"/>
  <c r="L77" i="39"/>
  <c r="L105" i="39"/>
  <c r="L125" i="39"/>
  <c r="L175" i="39"/>
  <c r="L26" i="39"/>
  <c r="L90" i="39"/>
  <c r="N26" i="39" l="1"/>
  <c r="N105" i="39"/>
  <c r="N175" i="39"/>
  <c r="L202" i="39"/>
  <c r="N202" i="39" l="1"/>
  <c r="J203" i="39" l="1"/>
  <c r="J204" i="39" l="1"/>
  <c r="I8" i="1" l="1"/>
  <c r="I7" i="1" l="1"/>
  <c r="I10" i="1" l="1"/>
  <c r="I9" i="1"/>
  <c r="I32" i="1"/>
  <c r="D22" i="1"/>
  <c r="I47" i="1" l="1"/>
  <c r="I34" i="1" s="1"/>
  <c r="N41" i="1" l="1"/>
  <c r="F43" i="1" l="1"/>
  <c r="F45" i="1" s="1"/>
  <c r="F34" i="1" l="1"/>
  <c r="I30" i="1" s="1"/>
  <c r="F36" i="1" l="1"/>
  <c r="I40" i="1" s="1"/>
  <c r="E20" i="1" l="1"/>
  <c r="E8" i="1" l="1"/>
  <c r="C22" i="1"/>
  <c r="D12" i="1"/>
  <c r="E18" i="1"/>
  <c r="E22" i="1" s="1"/>
  <c r="F47" i="1"/>
  <c r="F49" i="1" s="1"/>
  <c r="C12" i="1" l="1"/>
  <c r="I38" i="1" s="1"/>
  <c r="E10" i="1"/>
  <c r="E12" i="1" s="1"/>
  <c r="I26" i="1" l="1"/>
  <c r="J13" i="1" l="1"/>
  <c r="J25" i="1"/>
  <c r="J14" i="1"/>
  <c r="J18" i="1"/>
  <c r="J22" i="1"/>
  <c r="J19" i="1"/>
  <c r="J16" i="1"/>
  <c r="J15" i="1"/>
  <c r="J24" i="1"/>
  <c r="J21" i="1"/>
  <c r="J17" i="1"/>
  <c r="J20" i="1"/>
  <c r="J23" i="1"/>
  <c r="L34" i="39" l="1"/>
  <c r="N34" i="39"/>
  <c r="H35" i="39"/>
  <c r="N35" i="39"/>
  <c r="N203" i="39" l="1"/>
  <c r="L203" i="39"/>
  <c r="L35" i="39"/>
  <c r="L204" i="39" l="1"/>
  <c r="N204" i="39"/>
  <c r="J26" i="1"/>
</calcChain>
</file>

<file path=xl/sharedStrings.xml><?xml version="1.0" encoding="utf-8"?>
<sst xmlns="http://schemas.openxmlformats.org/spreadsheetml/2006/main" count="7359" uniqueCount="1989">
  <si>
    <t/>
  </si>
  <si>
    <t>Leadership Preparatory Academy</t>
  </si>
  <si>
    <t>Year-to-Date</t>
  </si>
  <si>
    <t>YTD Cash On Hand Details</t>
  </si>
  <si>
    <t>Actual</t>
  </si>
  <si>
    <t>Budget</t>
  </si>
  <si>
    <t>$ Over/(Under)</t>
  </si>
  <si>
    <t>Income</t>
  </si>
  <si>
    <t>Expense</t>
  </si>
  <si>
    <t>Surplus/(Deficit)</t>
  </si>
  <si>
    <t>YTD Expense Ratios</t>
  </si>
  <si>
    <t>NCSA Best Pratice Model</t>
  </si>
  <si>
    <t>10-1000 · INSTRUCTION</t>
  </si>
  <si>
    <t>10-2100 · PUPIL SERVICES</t>
  </si>
  <si>
    <t>10-2210 · IMPROVEMENT OF INSTRUCT SERVICE</t>
  </si>
  <si>
    <t>10-2300 - GENERAL ADMINISTRATION</t>
  </si>
  <si>
    <t>10-2400 · SCHOOL ADMINISTRATION</t>
  </si>
  <si>
    <t>10-2500 · SUPPORT SERVICES - BUSINESS</t>
  </si>
  <si>
    <t>10-2600 · MAINT &amp;  OPER -  PLANT SERVICES</t>
  </si>
  <si>
    <t>10-2800 · SUPPORT SERVICES - CENTRAL</t>
  </si>
  <si>
    <t>10-3100 · SCHOOL NUTRITION PROGRAM</t>
  </si>
  <si>
    <t>10-3300 · ASP OPERATIONS</t>
  </si>
  <si>
    <t>10-4000 · FACILITIES ACQ &amp; CONST SERVICES</t>
  </si>
  <si>
    <t>10-5000 · OTHER OUTLAYS</t>
  </si>
  <si>
    <t>Total General Fund Expense</t>
  </si>
  <si>
    <t>SCSC Comprehensive Performance Framework</t>
  </si>
  <si>
    <t>ASSETS</t>
  </si>
  <si>
    <t>Our Ratio</t>
  </si>
  <si>
    <t>Exceed Standard</t>
  </si>
  <si>
    <t>Meet Standard</t>
  </si>
  <si>
    <t>Approach Standard</t>
  </si>
  <si>
    <t>Failed</t>
  </si>
  <si>
    <t>Current Assets</t>
  </si>
  <si>
    <t>Current Ratio = Current Assets/Current Liability</t>
  </si>
  <si>
    <t>&gt;3.0</t>
  </si>
  <si>
    <t>1.00 - 3.00</t>
  </si>
  <si>
    <t>0.9 - 1.00</t>
  </si>
  <si>
    <t>&gt; or = 0.9</t>
  </si>
  <si>
    <t>Checking/Savings</t>
  </si>
  <si>
    <t>Other Current Assets</t>
  </si>
  <si>
    <t>Unrestricted Day Cash = Cash / Total Expense * 365</t>
  </si>
  <si>
    <t>&gt;75</t>
  </si>
  <si>
    <t>45 - 75</t>
  </si>
  <si>
    <t>15-45</t>
  </si>
  <si>
    <t>&lt;15</t>
  </si>
  <si>
    <t>Total Current Assets</t>
  </si>
  <si>
    <t>Fixed Assets</t>
  </si>
  <si>
    <t>Enrollment Variance = (Actual - project)/Projection</t>
  </si>
  <si>
    <t>" = or &lt; 2%</t>
  </si>
  <si>
    <t>2 - 8%</t>
  </si>
  <si>
    <t>&lt; 8 %</t>
  </si>
  <si>
    <t>TOTAL ASSETS</t>
  </si>
  <si>
    <t>Repayment Debt on Timely manner</t>
  </si>
  <si>
    <t>Yes</t>
  </si>
  <si>
    <t>No</t>
  </si>
  <si>
    <t>Liabilities</t>
  </si>
  <si>
    <t>Current Liabilities</t>
  </si>
  <si>
    <t>Efficiency Margin = Change in net assets / total revenue</t>
  </si>
  <si>
    <t>&gt; 10%</t>
  </si>
  <si>
    <t>0 - 10%</t>
  </si>
  <si>
    <t>Accounts Payable</t>
  </si>
  <si>
    <t>&lt; 25%</t>
  </si>
  <si>
    <t>25 - 94.99%</t>
  </si>
  <si>
    <t>95-100%</t>
  </si>
  <si>
    <t>&gt; 100%</t>
  </si>
  <si>
    <t>Other Current Liabilities</t>
  </si>
  <si>
    <t>Total Current Liabilities</t>
  </si>
  <si>
    <t>Long Term Liabilities</t>
  </si>
  <si>
    <t>Total Liabilities</t>
  </si>
  <si>
    <t>Equity</t>
  </si>
  <si>
    <t>TOTAL LIABILITIES &amp; EQUITY</t>
  </si>
  <si>
    <t>Profit &amp; Loss Budget vs. Actual</t>
  </si>
  <si>
    <t>$ Over Budget</t>
  </si>
  <si>
    <t>% of Budget</t>
  </si>
  <si>
    <t>Annual Budget</t>
  </si>
  <si>
    <t>Notes</t>
  </si>
  <si>
    <t>Ordinary Income/Expense</t>
  </si>
  <si>
    <t>10-0000 · Revenues</t>
  </si>
  <si>
    <t>1220 · Donations</t>
  </si>
  <si>
    <t>1220-1 · Donations-Corp</t>
  </si>
  <si>
    <t>1220-2 · Donations-Individual</t>
  </si>
  <si>
    <t>1220 · Donations - Other</t>
  </si>
  <si>
    <t>Total 1220 · Donations</t>
  </si>
  <si>
    <t>1225 · Fund raising/Misc. Sales</t>
  </si>
  <si>
    <t>1226 · Other local resources</t>
  </si>
  <si>
    <t>1226-1 · Lunch Program-Students Meals</t>
  </si>
  <si>
    <t>1226-2 · Student Activities</t>
  </si>
  <si>
    <t>1226-3 · Misc</t>
  </si>
  <si>
    <t>Total 1226 · Other local resources</t>
  </si>
  <si>
    <t>1500 · Investment Income</t>
  </si>
  <si>
    <t>3120 · Total Quality Basic Education F</t>
  </si>
  <si>
    <t>3125 · State Grants</t>
  </si>
  <si>
    <t>Total 10-0000 · Revenues</t>
  </si>
  <si>
    <t>47240 · Program Service Fees</t>
  </si>
  <si>
    <t>47250 · Lunch Program</t>
  </si>
  <si>
    <t>Total 47240 · Program Service Fees</t>
  </si>
  <si>
    <t>Total Income</t>
  </si>
  <si>
    <t>Gross Profit</t>
  </si>
  <si>
    <t>10-1000 · Instruction</t>
  </si>
  <si>
    <t>100-110 · Inst-Teachers</t>
  </si>
  <si>
    <t>100-113 · Inst-Subs (Certified)</t>
  </si>
  <si>
    <t>100-118 · Inst-PE/Art/Music/Foreign Lang.</t>
  </si>
  <si>
    <t>100-140 · Inst-Aids and Parapro</t>
  </si>
  <si>
    <t>100-210 · Inst-State Health Insurance</t>
  </si>
  <si>
    <t>100-220 · Inst-FICA</t>
  </si>
  <si>
    <t>100-230 · Inst-TRS</t>
  </si>
  <si>
    <t>100-250 · Inst-Unemployment</t>
  </si>
  <si>
    <t>100-260 · Inst-Workers Comp</t>
  </si>
  <si>
    <t>100-270 · Inst -403B Plan</t>
  </si>
  <si>
    <t>100-290 · Inst-Other Employee Benefits</t>
  </si>
  <si>
    <t>100-609 · Inst-Curriculum Materials</t>
  </si>
  <si>
    <t>100-610 · Inst-Supplies</t>
  </si>
  <si>
    <t>100-611 · Supplies Technology</t>
  </si>
  <si>
    <t>100-612 · Inst-Software</t>
  </si>
  <si>
    <t>100-615 · Inst-Expendable Equip</t>
  </si>
  <si>
    <t>100-616 · Inst-Expendable Computer Equip</t>
  </si>
  <si>
    <t>100-641 · Inst-Textbooks</t>
  </si>
  <si>
    <t>Total 10-1000 · Instruction</t>
  </si>
  <si>
    <t>10-2100 · Pupil Services</t>
  </si>
  <si>
    <t>210-163 · PS - Nurse</t>
  </si>
  <si>
    <t>210-172 · PS-Counselor</t>
  </si>
  <si>
    <t>210-200 · PS-Employee Benefits</t>
  </si>
  <si>
    <t>210-210 · PS-State Health Insurance</t>
  </si>
  <si>
    <t>210-220 · PS-FICA</t>
  </si>
  <si>
    <t>210-230 · PS-TRS</t>
  </si>
  <si>
    <t>210-250 · PS-Unemployment</t>
  </si>
  <si>
    <t>210-260 · PS-Workers Comp</t>
  </si>
  <si>
    <t>210-270 · PS-403-B</t>
  </si>
  <si>
    <t>210-300 · PS-Purchased Professional Servi</t>
  </si>
  <si>
    <t>210-301 · PS-Student Development</t>
  </si>
  <si>
    <t>210-302 · PS-Student Activities</t>
  </si>
  <si>
    <t>210-303 · PS-Student Trips</t>
  </si>
  <si>
    <t>210-304 · PS - Food Supplies</t>
  </si>
  <si>
    <t>210-308 · PS-Purchased Profess Serv Other</t>
  </si>
  <si>
    <t>210-300 · PS-Purchased Professional Servi - Other</t>
  </si>
  <si>
    <t>Total 210-300 · PS-Purchased Professional Servi</t>
  </si>
  <si>
    <t>210-610 · PS-Supplies</t>
  </si>
  <si>
    <t>210-810 · PS-Dues and Fees</t>
  </si>
  <si>
    <t>Total 10-2100 · Pupil Services</t>
  </si>
  <si>
    <t>10-2210 · Improvement of Instruct Service</t>
  </si>
  <si>
    <t>221-191 · IIS-Other Management Counselor</t>
  </si>
  <si>
    <t>221-200 · IIS-Employee Benefits</t>
  </si>
  <si>
    <t>221-210 · IIS-State Health Insurance</t>
  </si>
  <si>
    <t>221-220 · IIS-FICA</t>
  </si>
  <si>
    <t>221-230 · IIS-TRS</t>
  </si>
  <si>
    <t>221-250 · IIS-Unemployment</t>
  </si>
  <si>
    <t>221-260 · IIS-Workers Comp</t>
  </si>
  <si>
    <t>221-270 · IIS-403B</t>
  </si>
  <si>
    <t>221-300 · IIS-Purchased Prof. Services</t>
  </si>
  <si>
    <t>301. · IIS-Purch - Training</t>
  </si>
  <si>
    <t>302. · IIS-Purch - Staff Development</t>
  </si>
  <si>
    <t>221-300 · IIS-Purchased Prof. Services - Other</t>
  </si>
  <si>
    <t>Total 221-300 · IIS-Purchased Prof. Services</t>
  </si>
  <si>
    <t>221-302 · Staff Development</t>
  </si>
  <si>
    <t>221-580 · IIS-Travel</t>
  </si>
  <si>
    <t>221-610 · IIS-Supplies</t>
  </si>
  <si>
    <t>Total 10-2210 · Improvement of Instruct Service</t>
  </si>
  <si>
    <t>230-300 · GA-Purchased Professional &amp; Tec</t>
  </si>
  <si>
    <t>230-585 · GA-Travel Board Members</t>
  </si>
  <si>
    <t>585-1 · GA-Meals</t>
  </si>
  <si>
    <t>585-2 · GA-Travel</t>
  </si>
  <si>
    <t>Total 230-585 · GA-Travel Board Members</t>
  </si>
  <si>
    <t>230-590 · GA-Governance Board Initiatives</t>
  </si>
  <si>
    <t>10-2400 · School Administration</t>
  </si>
  <si>
    <t>240-130 · SA-Director</t>
  </si>
  <si>
    <t>240-142 · SA-Clerical</t>
  </si>
  <si>
    <t>240-148 · SA-Accountant</t>
  </si>
  <si>
    <t>240-200 · SA-Employee Benefits</t>
  </si>
  <si>
    <t>240-210 · SA-State Health Insurance</t>
  </si>
  <si>
    <t>240-220 · SA-FICA</t>
  </si>
  <si>
    <t>240-230 · SA-TRS</t>
  </si>
  <si>
    <t>240-250 · SA-Unemployment</t>
  </si>
  <si>
    <t>240-260 · SA-Workers' Comp</t>
  </si>
  <si>
    <t>240-270 · SA-403B</t>
  </si>
  <si>
    <t>240-300 · SA-Purchased Prof &amp; Tech Svcs</t>
  </si>
  <si>
    <t>301.. · SA-Purch-Audit</t>
  </si>
  <si>
    <t>302.. · SA-Purch-Legal</t>
  </si>
  <si>
    <t>303.. · SA-Purch-Consultant</t>
  </si>
  <si>
    <t>307 · SA-Purch-Other</t>
  </si>
  <si>
    <t>310 · SA-Purch-Tech</t>
  </si>
  <si>
    <t>332 · Drug Testing, Fingerprinting</t>
  </si>
  <si>
    <t>Total 240-300 · SA-Purchased Prof &amp; Tech Svcs</t>
  </si>
  <si>
    <t>240-360 · SA-Discretionary Fund</t>
  </si>
  <si>
    <t>360-1 · SA - Meals</t>
  </si>
  <si>
    <t>Total 240-360 · SA-Discretionary Fund</t>
  </si>
  <si>
    <t>240-361 · SA-Travel</t>
  </si>
  <si>
    <t>361-1 · SA - Meals</t>
  </si>
  <si>
    <t>361-3 · SA - Lodging</t>
  </si>
  <si>
    <t>361-4 · SA-Transportation</t>
  </si>
  <si>
    <t>361-5 · SA-Other</t>
  </si>
  <si>
    <t>240-361 · SA-Travel - Other</t>
  </si>
  <si>
    <t>Total 240-361 · SA-Travel</t>
  </si>
  <si>
    <t>240-362 · SA-Printing &amp; Copies</t>
  </si>
  <si>
    <t>240-443 · SA-Rental of Computer Equip</t>
  </si>
  <si>
    <t>240-520 · SA-Insurance-Other TAN Benefit</t>
  </si>
  <si>
    <t>240-530 · SA-Communication</t>
  </si>
  <si>
    <t>240-534 · SA-Communication-Postage</t>
  </si>
  <si>
    <t>240-530 · SA-Communication - Other</t>
  </si>
  <si>
    <t>Comcast</t>
  </si>
  <si>
    <t>Total 240-530 · SA-Communication</t>
  </si>
  <si>
    <t>240-595 · SA-Other Purchased Services</t>
  </si>
  <si>
    <t>240-610 · SA-Supplies</t>
  </si>
  <si>
    <t>240-611 · SA-Supplies Technology</t>
  </si>
  <si>
    <t>240-612 · SA-Computer Software</t>
  </si>
  <si>
    <t>240-615 · SA-Expendable Equip</t>
  </si>
  <si>
    <t>240-810 · SA-Dues &amp; Fees</t>
  </si>
  <si>
    <t>240-812 · SA-Payroll Fees</t>
  </si>
  <si>
    <t>Total 10-2400 · School Administration</t>
  </si>
  <si>
    <t>10-2500 · Support Services - Business</t>
  </si>
  <si>
    <t>250-148 · SSB-Accountant</t>
  </si>
  <si>
    <t>250-300 · SSB-Purch. Prof. &amp; Tech Svcs</t>
  </si>
  <si>
    <t>Total 10-2500 · Support Services - Business</t>
  </si>
  <si>
    <t>10-2600 · Maint &amp; Oper - Plant Services</t>
  </si>
  <si>
    <t>260-300 · MOPS-Purch. Prof. &amp; Tech Svcs.</t>
  </si>
  <si>
    <t>260-410 · MOPS-Water, Sewer, Cleaning</t>
  </si>
  <si>
    <t>260-430 · MOPS-Repair and Maint. Svcs.</t>
  </si>
  <si>
    <t>433 · MOPS-R&amp;M-Other</t>
  </si>
  <si>
    <t>260-430 · MOPS-Repair and Maint. Svcs. - Other</t>
  </si>
  <si>
    <t>Total 260-430 · MOPS-Repair and Maint. Svcs.</t>
  </si>
  <si>
    <t>260-441 · MOP - Building Rental</t>
  </si>
  <si>
    <t>441-3 · MOP-Building Rental</t>
  </si>
  <si>
    <t>Total 260-441 · MOP - Building Rental</t>
  </si>
  <si>
    <t>260-444 · MOPS-Other Rentals</t>
  </si>
  <si>
    <t>444-1 · Mult-Purpose Room Rental</t>
  </si>
  <si>
    <t>444-2 · Gym Rental</t>
  </si>
  <si>
    <t>444-3 · Other</t>
  </si>
  <si>
    <t>Total 260-444 · MOPS-Other Rentals</t>
  </si>
  <si>
    <t>260-520 · MOPS-Insurance (Non-Employee)</t>
  </si>
  <si>
    <t>260-530 · MOPS-Communications</t>
  </si>
  <si>
    <t>260-610 · MOPS-Supplies</t>
  </si>
  <si>
    <t>260-615 · MOPS-Expendable Equip</t>
  </si>
  <si>
    <t>260-620 · MOPS-Energy</t>
  </si>
  <si>
    <t>Total 10-2600 · Maint &amp; Oper - Plant Services</t>
  </si>
  <si>
    <t>10-2700 · Student Transportation Service</t>
  </si>
  <si>
    <t>270-519 · Student Transportation*</t>
  </si>
  <si>
    <t>Total 10-2700 · Student Transportation Service</t>
  </si>
  <si>
    <t>10-2800 · Support Services-Central</t>
  </si>
  <si>
    <t>280-300 · SS-Purchased Prof. &amp; Tech Servi</t>
  </si>
  <si>
    <t>280-301 · SS-Advertisment &amp; Promotion</t>
  </si>
  <si>
    <t>Total 280-300 · SS-Purchased Prof. &amp; Tech Servi</t>
  </si>
  <si>
    <t>Total 10-2800 · Support Services-Central</t>
  </si>
  <si>
    <t>10-3100 · School Nutrition Program</t>
  </si>
  <si>
    <t>310-184 · SNP - Cafeteria</t>
  </si>
  <si>
    <t>310-630 · SNP-Food Supplies</t>
  </si>
  <si>
    <t>310-631 · SNP - Beverage</t>
  </si>
  <si>
    <t>310-632 · SNP-Meals</t>
  </si>
  <si>
    <t>310-630 · SNP-Food Supplies - Other</t>
  </si>
  <si>
    <t>Total 310-630 · SNP-Food Supplies</t>
  </si>
  <si>
    <t>Total 10-3100 · School Nutrition Program</t>
  </si>
  <si>
    <t>10-4000 · Facility Acquisition &amp; Construc</t>
  </si>
  <si>
    <t>400-720 · FAC - Building construction</t>
  </si>
  <si>
    <t>400-810 · FAC - Dues &amp; Fees</t>
  </si>
  <si>
    <t>Total 10-4000 · Facility Acquisition &amp; Construc</t>
  </si>
  <si>
    <t>10-5000 · Other Outlays</t>
  </si>
  <si>
    <t>Total Expense</t>
  </si>
  <si>
    <t>Net Ordinary Income</t>
  </si>
  <si>
    <t>Net Income</t>
  </si>
  <si>
    <t>Balance Sheet</t>
  </si>
  <si>
    <t>10-1011 · BOA -Operating Acct Chkg #5120</t>
  </si>
  <si>
    <t>10-1012 · BOA -Debit/Credit Cards #5318</t>
  </si>
  <si>
    <t>10-1013 · BOA- Cafeteria Acct Chkg #3784</t>
  </si>
  <si>
    <t>10-1014 · BOA -Extended Day Chkg #4907</t>
  </si>
  <si>
    <t>10-1015 · BOA -Reserve Fund Chkg #5292</t>
  </si>
  <si>
    <t>10-1016 · BOA -Stdn Activ #9405</t>
  </si>
  <si>
    <t>10-1017 · BOA -Payroll Acct Chkg #9397</t>
  </si>
  <si>
    <t>1072 · Bill.com Money Out Clearing</t>
  </si>
  <si>
    <t>Total Checking/Savings</t>
  </si>
  <si>
    <t>Accounts Receivable</t>
  </si>
  <si>
    <t>10-142 · Grants Receivable</t>
  </si>
  <si>
    <t>142-2 · Title 1</t>
  </si>
  <si>
    <t>Total 10-142 · Grants Receivable</t>
  </si>
  <si>
    <t>Total Accounts Receivable</t>
  </si>
  <si>
    <t>10-181 · Prepaid Expense</t>
  </si>
  <si>
    <t>Total Other Current Assets</t>
  </si>
  <si>
    <t>Property Plant &amp; Equip</t>
  </si>
  <si>
    <t>241-5 · MODULAR UNIT</t>
  </si>
  <si>
    <t>Total Property Plant &amp; Equip</t>
  </si>
  <si>
    <t>10-221 · Leasehold Improvements</t>
  </si>
  <si>
    <t>10-222 · Accumulated Depreciation</t>
  </si>
  <si>
    <t>10-241 · Furniture and Equipment</t>
  </si>
  <si>
    <t>241-1 · Furnitures</t>
  </si>
  <si>
    <t>241-2 · Computers</t>
  </si>
  <si>
    <t>241-3 · Equipments</t>
  </si>
  <si>
    <t>241-4 · Software</t>
  </si>
  <si>
    <t>Total 10-241 · Furniture and Equipment</t>
  </si>
  <si>
    <t>15500 · Facility Construction</t>
  </si>
  <si>
    <t>Total Fixed Assets</t>
  </si>
  <si>
    <t>LIABILITIES &amp; EQUITY</t>
  </si>
  <si>
    <t>10-421 · Accounts Payable</t>
  </si>
  <si>
    <t>Total Accounts Payable</t>
  </si>
  <si>
    <t>Credit Cards</t>
  </si>
  <si>
    <t>10-1019 · BOA-Mastercard #6821/0330</t>
  </si>
  <si>
    <t>Total Credit Cards</t>
  </si>
  <si>
    <t>10-422 · Payroll Liabilities</t>
  </si>
  <si>
    <t>422-2 · Health Benefits</t>
  </si>
  <si>
    <t>422-5 · Payroll Clearing</t>
  </si>
  <si>
    <t>10-422 · Payroll Liabilities - Other</t>
  </si>
  <si>
    <t>Total 10-422 · Payroll Liabilities</t>
  </si>
  <si>
    <t>22200 · Accrued Liabilities</t>
  </si>
  <si>
    <t>Total Other Current Liabilities</t>
  </si>
  <si>
    <t>10-740 · Unrestricted Net Assets</t>
  </si>
  <si>
    <t>Total Equity</t>
  </si>
  <si>
    <t>Profit &amp; Loss by Class</t>
  </si>
  <si>
    <t>QBE - Other</t>
  </si>
  <si>
    <t>(GRANTS)</t>
  </si>
  <si>
    <t>Total GRANTS</t>
  </si>
  <si>
    <t>(QBE)</t>
  </si>
  <si>
    <t>Total QBE</t>
  </si>
  <si>
    <t>(Student Activites)</t>
  </si>
  <si>
    <t>Total Student Activites</t>
  </si>
  <si>
    <t>TOTAL</t>
  </si>
  <si>
    <t>Aflac</t>
  </si>
  <si>
    <t>Avolon Accounting &amp; Business Services</t>
  </si>
  <si>
    <t>Keith Roberts</t>
  </si>
  <si>
    <t>Mobile Modular Management Corporation</t>
  </si>
  <si>
    <t>Piccadilly Restaurants*</t>
  </si>
  <si>
    <t>Transamerica Life Ins. Company</t>
  </si>
  <si>
    <t>TRSGA</t>
  </si>
  <si>
    <t>Valic</t>
  </si>
  <si>
    <t>Xerox Corporation</t>
  </si>
  <si>
    <t>General Ledger</t>
  </si>
  <si>
    <t>Type</t>
  </si>
  <si>
    <t>Date</t>
  </si>
  <si>
    <t>Num</t>
  </si>
  <si>
    <t>Name</t>
  </si>
  <si>
    <t>Memo</t>
  </si>
  <si>
    <t>Split</t>
  </si>
  <si>
    <t>Balance</t>
  </si>
  <si>
    <t>My Payment Plus</t>
  </si>
  <si>
    <t>General Journal</t>
  </si>
  <si>
    <t>Bill.Com</t>
  </si>
  <si>
    <t>Bill Pmt -Check</t>
  </si>
  <si>
    <t>Check</t>
  </si>
  <si>
    <t>Transfer</t>
  </si>
  <si>
    <t>BANK OF AMERICA</t>
  </si>
  <si>
    <t>ACH</t>
  </si>
  <si>
    <t>Deposit</t>
  </si>
  <si>
    <t>Netchex</t>
  </si>
  <si>
    <t>Gabriel Hoskins</t>
  </si>
  <si>
    <t>Total 10-1011 · BOA -Operating Acct Chkg #5120</t>
  </si>
  <si>
    <t>MSFT</t>
  </si>
  <si>
    <t>Public Storage</t>
  </si>
  <si>
    <t>Total 10-1012 · BOA -Debit/Credit Cards #5318</t>
  </si>
  <si>
    <t>Total 10-1013 · BOA- Cafeteria Acct Chkg #3784</t>
  </si>
  <si>
    <t>Total 10-1014 · BOA -Extended Day Chkg #4907</t>
  </si>
  <si>
    <t>Total 10-1015 · BOA -Reserve Fund Chkg #5292</t>
  </si>
  <si>
    <t>-SPLIT-</t>
  </si>
  <si>
    <t>Total 10-1016 · BOA -Stdn Activ #9405</t>
  </si>
  <si>
    <t>Total 10-1017 · BOA -Payroll Acct Chkg #9397</t>
  </si>
  <si>
    <t>Bill.com</t>
  </si>
  <si>
    <t>GEORGIA POWER 75231-41001</t>
  </si>
  <si>
    <t>Nationwide Insurance</t>
  </si>
  <si>
    <t>DOAS  Flexible Benefits Investment</t>
  </si>
  <si>
    <t>Total 1072 · Bill.com Money Out Clearing</t>
  </si>
  <si>
    <t>142-1 · Lunch Program Reimbursement</t>
  </si>
  <si>
    <t>Total 142-1 · Lunch Program Reimbursement</t>
  </si>
  <si>
    <t>Total 142-2 · Title 1</t>
  </si>
  <si>
    <t>10-142 · Grants Receivable - Other</t>
  </si>
  <si>
    <t>Total 10-142 · Grants Receivable - Other</t>
  </si>
  <si>
    <t>10-153 · Accounts Receivable</t>
  </si>
  <si>
    <t>153-3 · AR Other</t>
  </si>
  <si>
    <t>Total 153-3 · AR Other</t>
  </si>
  <si>
    <t>10-153 · Accounts Receivable - Other</t>
  </si>
  <si>
    <t>Total 10-153 · Accounts Receivable - Other</t>
  </si>
  <si>
    <t>Total 10-153 · Accounts Receivable</t>
  </si>
  <si>
    <t>New Birth Missionary Baptist Church</t>
  </si>
  <si>
    <t>Total 10-181 · Prepaid Expense</t>
  </si>
  <si>
    <t>Total 241-5 · MODULAR UNIT</t>
  </si>
  <si>
    <t>Total 10-221 · Leasehold Improvements</t>
  </si>
  <si>
    <t>Total 10-222 · Accumulated Depreciation</t>
  </si>
  <si>
    <t>Total 241-1 · Furnitures</t>
  </si>
  <si>
    <t>Total 241-2 · Computers</t>
  </si>
  <si>
    <t>Total 241-3 · Equipments</t>
  </si>
  <si>
    <t>Total 241-4 · Software</t>
  </si>
  <si>
    <t>Total 15500 · Facility Construction</t>
  </si>
  <si>
    <t>Bill</t>
  </si>
  <si>
    <t>422-4 · Other Payroll Benefits</t>
  </si>
  <si>
    <t>Total 10-421 · Accounts Payable</t>
  </si>
  <si>
    <t>Credit Card Charge</t>
  </si>
  <si>
    <t>GOOGLE</t>
  </si>
  <si>
    <t>Total 10-1019 · BOA-Mastercard #6821/0330</t>
  </si>
  <si>
    <t>Total 422-2 · Health Benefits</t>
  </si>
  <si>
    <t>Total 422-4 · Other Payroll Benefits</t>
  </si>
  <si>
    <t>Total 422-5 · Payroll Clearing</t>
  </si>
  <si>
    <t>Total 10-422 · Payroll Liabilities - Other</t>
  </si>
  <si>
    <t>Total 22200 · Accrued Liabilities</t>
  </si>
  <si>
    <t>10-730 · Restricted Net Assets</t>
  </si>
  <si>
    <t>Total 10-730 · Restricted Net Assets</t>
  </si>
  <si>
    <t>Total 10-740 · Unrestricted Net Assets</t>
  </si>
  <si>
    <t>Total 1220-1 · Donations-Corp</t>
  </si>
  <si>
    <t>Total 1225 · Fund raising/Misc. Sales</t>
  </si>
  <si>
    <t>Total 1226-1 · Lunch Program-Students Meals</t>
  </si>
  <si>
    <t>Total 1226-2 · Student Activities</t>
  </si>
  <si>
    <t>Total 1226-3 · Misc</t>
  </si>
  <si>
    <t>Total 1500 · Investment Income</t>
  </si>
  <si>
    <t>Total 3120 · Total Quality Basic Education F</t>
  </si>
  <si>
    <t>Total 3125 · State Grants</t>
  </si>
  <si>
    <t>3800 · Other DOE Grants</t>
  </si>
  <si>
    <t>Total 3800 · Other DOE Grants</t>
  </si>
  <si>
    <t>Total 47250 · Lunch Program</t>
  </si>
  <si>
    <t>Total 100-110 · Inst-Teachers</t>
  </si>
  <si>
    <t>Total 100-113 · Inst-Subs (Certified)</t>
  </si>
  <si>
    <t>100-114 · Inst-Subs (Non-certified)</t>
  </si>
  <si>
    <t>Total 100-114 · Inst-Subs (Non-certified)</t>
  </si>
  <si>
    <t>Total 100-118 · Inst-PE/Art/Music/Foreign Lang.</t>
  </si>
  <si>
    <t>Total 100-140 · Inst-Aids and Parapro</t>
  </si>
  <si>
    <t>100-200 · Inst-Employee Benefits</t>
  </si>
  <si>
    <t>Total 100-200 · Inst-Employee Benefits</t>
  </si>
  <si>
    <t>Total 100-210 · Inst-State Health Insurance</t>
  </si>
  <si>
    <t>Total 100-220 · Inst-FICA</t>
  </si>
  <si>
    <t>Total 100-230 · Inst-TRS</t>
  </si>
  <si>
    <t>Total 100-250 · Inst-Unemployment</t>
  </si>
  <si>
    <t>Total 100-260 · Inst-Workers Comp</t>
  </si>
  <si>
    <t>Total 100-270 · Inst -403B Plan</t>
  </si>
  <si>
    <t>Total 100-290 · Inst-Other Employee Benefits</t>
  </si>
  <si>
    <t>Total 100-610 · Inst-Supplies</t>
  </si>
  <si>
    <t>Total 100-611 · Supplies Technology</t>
  </si>
  <si>
    <t>Total 100-612 · Inst-Software</t>
  </si>
  <si>
    <t>Total 210-163 · PS - Nurse</t>
  </si>
  <si>
    <t>Total 210-172 · PS-Counselor</t>
  </si>
  <si>
    <t>Total 210-200 · PS-Employee Benefits</t>
  </si>
  <si>
    <t>Total 210-210 · PS-State Health Insurance</t>
  </si>
  <si>
    <t>Total 210-220 · PS-FICA</t>
  </si>
  <si>
    <t>Total 210-230 · PS-TRS</t>
  </si>
  <si>
    <t>Total 210-250 · PS-Unemployment</t>
  </si>
  <si>
    <t>Total 210-260 · PS-Workers Comp</t>
  </si>
  <si>
    <t>Total 210-301 · PS-Student Development</t>
  </si>
  <si>
    <t>Total 210-302 · PS-Student Activities</t>
  </si>
  <si>
    <t>Total 210-303 · PS-Student Trips</t>
  </si>
  <si>
    <t>Total 210-304 · PS - Food Supplies</t>
  </si>
  <si>
    <t>Total 210-610 · PS-Supplies</t>
  </si>
  <si>
    <t>Total 210-810 · PS-Dues and Fees</t>
  </si>
  <si>
    <t>Total 221-191 · IIS-Other Management Counselor</t>
  </si>
  <si>
    <t>Total 221-200 · IIS-Employee Benefits</t>
  </si>
  <si>
    <t>Total 221-210 · IIS-State Health Insurance</t>
  </si>
  <si>
    <t>Total 221-220 · IIS-FICA</t>
  </si>
  <si>
    <t>Total 221-230 · IIS-TRS</t>
  </si>
  <si>
    <t>Total 221-250 · IIS-Unemployment</t>
  </si>
  <si>
    <t>Total 221-260 · IIS-Workers Comp</t>
  </si>
  <si>
    <t>Total 221-270 · IIS-403B</t>
  </si>
  <si>
    <t>Total 302. · IIS-Purch - Staff Development</t>
  </si>
  <si>
    <t>Total 221-300 · IIS-Purchased Prof. Services - Other</t>
  </si>
  <si>
    <t>Total 221-580 · IIS-Travel</t>
  </si>
  <si>
    <t>Total 230-300 · GA-Purchased Professional &amp; Tec</t>
  </si>
  <si>
    <t>Total 585-1 · GA-Meals</t>
  </si>
  <si>
    <t>Total 585-2 · GA-Travel</t>
  </si>
  <si>
    <t>Total 240-130 · SA-Director</t>
  </si>
  <si>
    <t>Total 240-142 · SA-Clerical</t>
  </si>
  <si>
    <t>Total 240-200 · SA-Employee Benefits</t>
  </si>
  <si>
    <t>Total 240-210 · SA-State Health Insurance</t>
  </si>
  <si>
    <t>Total 240-220 · SA-FICA</t>
  </si>
  <si>
    <t>Total 240-230 · SA-TRS</t>
  </si>
  <si>
    <t>Total 240-250 · SA-Unemployment</t>
  </si>
  <si>
    <t>Total 240-260 · SA-Workers' Comp</t>
  </si>
  <si>
    <t>Total 240-270 · SA-403B</t>
  </si>
  <si>
    <t>Total 301.. · SA-Purch-Audit</t>
  </si>
  <si>
    <t>Total 302.. · SA-Purch-Legal</t>
  </si>
  <si>
    <t>Total 307 · SA-Purch-Other</t>
  </si>
  <si>
    <t>Total 310 · SA-Purch-Tech</t>
  </si>
  <si>
    <t>Total 332 · Drug Testing, Fingerprinting</t>
  </si>
  <si>
    <t>240-300 · SA-Purchased Prof &amp; Tech Svcs - Other</t>
  </si>
  <si>
    <t>Total 240-300 · SA-Purchased Prof &amp; Tech Svcs - Other</t>
  </si>
  <si>
    <t>Total 360-1 · SA - Meals</t>
  </si>
  <si>
    <t>Total 361-1 · SA - Meals</t>
  </si>
  <si>
    <t>361-2 · SA - Entertainment</t>
  </si>
  <si>
    <t>Total 361-3 · SA - Lodging</t>
  </si>
  <si>
    <t>Total 361-4 · SA-Transportation</t>
  </si>
  <si>
    <t>Total 361-5 · SA-Other</t>
  </si>
  <si>
    <t>Total 240-362 · SA-Printing &amp; Copies</t>
  </si>
  <si>
    <t>Total 240-520 · SA-Insurance-Other TAN Benefit</t>
  </si>
  <si>
    <t>Total 240-534 · SA-Communication-Postage</t>
  </si>
  <si>
    <t>Total 240-530 · SA-Communication - Other</t>
  </si>
  <si>
    <t>Total 240-595 · SA-Other Purchased Services</t>
  </si>
  <si>
    <t>Total 240-610 · SA-Supplies</t>
  </si>
  <si>
    <t>Total 240-611 · SA-Supplies Technology</t>
  </si>
  <si>
    <t>Total 240-612 · SA-Computer Software</t>
  </si>
  <si>
    <t>Total 240-615 · SA-Expendable Equip</t>
  </si>
  <si>
    <t>Total 240-810 · SA-Dues &amp; Fees</t>
  </si>
  <si>
    <t>Total 240-812 · SA-Payroll Fees</t>
  </si>
  <si>
    <t>Total 250-148 · SSB-Accountant</t>
  </si>
  <si>
    <t>Total 250-300 · SSB-Purch. Prof. &amp; Tech Svcs</t>
  </si>
  <si>
    <t>Total 260-300 · MOPS-Purch. Prof. &amp; Tech Svcs.</t>
  </si>
  <si>
    <t>Total 260-410 · MOPS-Water, Sewer, Cleaning</t>
  </si>
  <si>
    <t>Total 433 · MOPS-R&amp;M-Other</t>
  </si>
  <si>
    <t>Total 260-430 · MOPS-Repair and Maint. Svcs. - Other</t>
  </si>
  <si>
    <t>Total 441-3 · MOP-Building Rental</t>
  </si>
  <si>
    <t>Total 444-2 · Gym Rental</t>
  </si>
  <si>
    <t>Total 444-3 · Other</t>
  </si>
  <si>
    <t>Total 260-520 · MOPS-Insurance (Non-Employee)</t>
  </si>
  <si>
    <t>Total 260-530 · MOPS-Communications</t>
  </si>
  <si>
    <t>Total 260-610 · MOPS-Supplies</t>
  </si>
  <si>
    <t>Total 260-620 · MOPS-Energy</t>
  </si>
  <si>
    <t>Total 280-301 · SS-Advertisment &amp; Promotion</t>
  </si>
  <si>
    <t>Total 310-632 · SNP-Meals</t>
  </si>
  <si>
    <t>Total 10-5000 · Other Outlays</t>
  </si>
  <si>
    <t>Humana Health Plan, Inc</t>
  </si>
  <si>
    <t>LH-6554</t>
  </si>
  <si>
    <t>Board of Directors</t>
  </si>
  <si>
    <t>AdvancED</t>
  </si>
  <si>
    <t>IXL Learning</t>
  </si>
  <si>
    <t>The Hartford</t>
  </si>
  <si>
    <t>TRANSFER</t>
  </si>
  <si>
    <t>Debit-LH</t>
  </si>
  <si>
    <t>% of Annual Budget</t>
  </si>
  <si>
    <t>Publix</t>
  </si>
  <si>
    <t>A/P Aging Detail</t>
  </si>
  <si>
    <t>Due Date</t>
  </si>
  <si>
    <t>Aging</t>
  </si>
  <si>
    <t>Open Balance</t>
  </si>
  <si>
    <t>Current</t>
  </si>
  <si>
    <t>AT&amp;T*</t>
  </si>
  <si>
    <t>AT&amp;T*171-802-9269-001</t>
  </si>
  <si>
    <t>Total Current</t>
  </si>
  <si>
    <t>1 - 30</t>
  </si>
  <si>
    <t>Total 1 - 30</t>
  </si>
  <si>
    <t>31 - 60</t>
  </si>
  <si>
    <t>Total 31 - 60</t>
  </si>
  <si>
    <t>61 - 90</t>
  </si>
  <si>
    <t>Total 61 - 90</t>
  </si>
  <si>
    <t>&gt; 90</t>
  </si>
  <si>
    <t>Total &gt; 90</t>
  </si>
  <si>
    <t>AT&amp;T* 404 665-3103 002 0358</t>
  </si>
  <si>
    <t>(FUNDRAISING)</t>
  </si>
  <si>
    <t>Total FUNDRAISING</t>
  </si>
  <si>
    <t>Emerald Data Solutions, Inc.</t>
  </si>
  <si>
    <t>TW-6246</t>
  </si>
  <si>
    <t>EE Contribution</t>
  </si>
  <si>
    <t>(0.01) - (10)%</t>
  </si>
  <si>
    <t>&lt; (10)%</t>
  </si>
  <si>
    <t>SCSC Determination of Compliance Total Points:</t>
  </si>
  <si>
    <t>Determination of Compliance Points</t>
  </si>
  <si>
    <t>240-642 · SA-Periodicals</t>
  </si>
  <si>
    <t>Total 240-642 · SA-Periodicals</t>
  </si>
  <si>
    <t>SCSC Determination of Compliance</t>
  </si>
  <si>
    <t>Current FTE</t>
  </si>
  <si>
    <t>Exceeds Financial Performance Standards</t>
  </si>
  <si>
    <t>100 pts</t>
  </si>
  <si>
    <t>Budgeted FTE</t>
  </si>
  <si>
    <t>Meets Financial Performance Standards</t>
  </si>
  <si>
    <t>75-99 pts</t>
  </si>
  <si>
    <t>FTE Variance</t>
  </si>
  <si>
    <t>Does not meet Financial Performance Standards</t>
  </si>
  <si>
    <t>50-74 pts</t>
  </si>
  <si>
    <t>Falls far below Financial Performance Standards</t>
  </si>
  <si>
    <t>0-49 pts</t>
  </si>
  <si>
    <t>Staples</t>
  </si>
  <si>
    <t>National Charter Schools Conference</t>
  </si>
  <si>
    <t>Cash On Hand (A)</t>
  </si>
  <si>
    <t>Total YTD Expenses (B)</t>
  </si>
  <si>
    <t>Cash On Hand Days (A/B * 365)</t>
  </si>
  <si>
    <t>Debt to Assets = Total liability/Total Assets (fixed assets + capital outlay)</t>
  </si>
  <si>
    <t>Total 10-2300 · General Administration -  Board</t>
  </si>
  <si>
    <t>Total 230-890 · Other - Meals - Board</t>
  </si>
  <si>
    <t>230-890 · Other - Meals - Board</t>
  </si>
  <si>
    <t>Total 230-810 · GA-Dues &amp; Fees - Board</t>
  </si>
  <si>
    <t>230-810 · GA-Dues &amp; Fees - Board</t>
  </si>
  <si>
    <t>Total 230-610 · GA - Supplies - Board</t>
  </si>
  <si>
    <t>230-610 · GA - Supplies - Board</t>
  </si>
  <si>
    <t>10-2300 · General Administration -  Board</t>
  </si>
  <si>
    <t>STEM</t>
  </si>
  <si>
    <t>1995 · Other Local Revenues</t>
  </si>
  <si>
    <t>Otis Giles</t>
  </si>
  <si>
    <t>CHK</t>
  </si>
  <si>
    <t>GDP Technologies</t>
  </si>
  <si>
    <t>Total 1995 · Other Local Revenues</t>
  </si>
  <si>
    <t>Credit Card</t>
  </si>
  <si>
    <t>Accrual Basis</t>
  </si>
  <si>
    <t>40-4000 · Revenue - Special Funds</t>
  </si>
  <si>
    <t>40-4520 · Federal Revenue - Title I</t>
  </si>
  <si>
    <t>41-4520 · Federal Revenue - Facility</t>
  </si>
  <si>
    <t>Total 40-4000 · Revenue - Special Funds</t>
  </si>
  <si>
    <t>Amount</t>
  </si>
  <si>
    <t>10-422-5</t>
  </si>
  <si>
    <t>Total 10-422-5</t>
  </si>
  <si>
    <t>10-475-2</t>
  </si>
  <si>
    <t>Total 10-475-2</t>
  </si>
  <si>
    <t>200118</t>
  </si>
  <si>
    <t>Total 200118</t>
  </si>
  <si>
    <t>240-310</t>
  </si>
  <si>
    <t>Total 240-310</t>
  </si>
  <si>
    <t>BOA -Stdn Activities</t>
  </si>
  <si>
    <t>Total BOA -Stdn Activities</t>
  </si>
  <si>
    <t>Total My Payment Plus</t>
  </si>
  <si>
    <t>Dekalb Co. Board of Education*</t>
  </si>
  <si>
    <t>100100</t>
  </si>
  <si>
    <t>Total 100100</t>
  </si>
  <si>
    <t>10-1012 · BOA -Debit/Credit Cards #5318 - Other</t>
  </si>
  <si>
    <t>Lowe's</t>
  </si>
  <si>
    <t>Total 10-1012 · BOA -Debit/Credit Cards #5318 - Other</t>
  </si>
  <si>
    <t>1071 · Bill.com Money In Clearing</t>
  </si>
  <si>
    <t>Total 1071 · Bill.com Money In Clearing</t>
  </si>
  <si>
    <t>DeKalb County Finance - Sanitation</t>
  </si>
  <si>
    <t>10-121 · Taxes Receivable</t>
  </si>
  <si>
    <t>Total 10-121 · Taxes Receivable</t>
  </si>
  <si>
    <t>153-1 · AR Travel Advance</t>
  </si>
  <si>
    <t>Total 153-1 · AR Travel Advance</t>
  </si>
  <si>
    <t>153-2 · AR Employees Health Insurance</t>
  </si>
  <si>
    <t>AFLAC - AR</t>
  </si>
  <si>
    <t>DOAS  Flexible Benefits - A/R</t>
  </si>
  <si>
    <t>Total 153-2 · AR Employees Health Insurance</t>
  </si>
  <si>
    <t>10-199 · L/R Employee Repayments</t>
  </si>
  <si>
    <t>Total 10-199 · L/R Employee Repayments</t>
  </si>
  <si>
    <t>10-1018 · Undeposited Funds</t>
  </si>
  <si>
    <t>Total 10-1018 · Undeposited Funds</t>
  </si>
  <si>
    <t>10-240 · Inventory</t>
  </si>
  <si>
    <t>Total 10-240 · Inventory</t>
  </si>
  <si>
    <t>Accum Dep</t>
  </si>
  <si>
    <t>Total Accum Dep</t>
  </si>
  <si>
    <t>Property Plant &amp; Equip - Other</t>
  </si>
  <si>
    <t>Total Property Plant &amp; Equip - Other</t>
  </si>
  <si>
    <t>10-241 · Furniture and Equipment - Other</t>
  </si>
  <si>
    <t>Total 10-241 · Furniture and Equipment - Other</t>
  </si>
  <si>
    <t>10-251 · Construction in Progress</t>
  </si>
  <si>
    <t>Total 10-251 · Construction in Progress</t>
  </si>
  <si>
    <t>18000 · Marketable Securities</t>
  </si>
  <si>
    <t>Total 18000 · Marketable Securities</t>
  </si>
  <si>
    <t>18600 · Other Assets</t>
  </si>
  <si>
    <t>Total 18600 · Other Assets</t>
  </si>
  <si>
    <t>18700 · Security Deposits Asset</t>
  </si>
  <si>
    <t>Total 18700 · Security Deposits Asset</t>
  </si>
  <si>
    <t>GLRS Teacher Center</t>
  </si>
  <si>
    <t>Bank of America Credit Card</t>
  </si>
  <si>
    <t>Total Bank of America Credit Card</t>
  </si>
  <si>
    <t>Credit Card at Bank of America</t>
  </si>
  <si>
    <t>Total Credit Card at Bank of America</t>
  </si>
  <si>
    <t>Lonnie Hall - 6554</t>
  </si>
  <si>
    <t>Total Lonnie Hall - 6554</t>
  </si>
  <si>
    <t>Tonya Williams - 6246</t>
  </si>
  <si>
    <t>Total Tonya Williams - 6246</t>
  </si>
  <si>
    <t>10-1019 · BOA-Mastercard #6821/0330 - Other</t>
  </si>
  <si>
    <t>Google services</t>
  </si>
  <si>
    <t>Amazon.com</t>
  </si>
  <si>
    <t>Paddle.net</t>
  </si>
  <si>
    <t>International Transaction</t>
  </si>
  <si>
    <t>Total 10-1019 · BOA-Mastercard #6821/0330 - Other</t>
  </si>
  <si>
    <t>10-1020 · BOA-Corp Account #6821</t>
  </si>
  <si>
    <t>Total 10-1020 · BOA-Corp Account #6821</t>
  </si>
  <si>
    <t>Online Taxes</t>
  </si>
  <si>
    <t>Total Online Taxes</t>
  </si>
  <si>
    <t>Benefits &amp;  Retirement</t>
  </si>
  <si>
    <t>Total Benefits &amp;  Retirement</t>
  </si>
  <si>
    <t>Insurance - Health</t>
  </si>
  <si>
    <t>Total Insurance - Health</t>
  </si>
  <si>
    <t>Miscellaneous</t>
  </si>
  <si>
    <t>Total Miscellaneous</t>
  </si>
  <si>
    <t>422-1 · Teacher Retirement Plan</t>
  </si>
  <si>
    <t>Total 422-1 · Teacher Retirement Plan</t>
  </si>
  <si>
    <t>Employee</t>
  </si>
  <si>
    <t>Total Employee</t>
  </si>
  <si>
    <t>Employer</t>
  </si>
  <si>
    <t>Total Employer</t>
  </si>
  <si>
    <t>422-2 · Health Benefits - Other</t>
  </si>
  <si>
    <t>Total 422-2 · Health Benefits - Other</t>
  </si>
  <si>
    <t>422-3 · Payroll Taxes</t>
  </si>
  <si>
    <t>Federal Income Tax</t>
  </si>
  <si>
    <t>Total Federal Income Tax</t>
  </si>
  <si>
    <t>Federal Unemployment (FUTA)</t>
  </si>
  <si>
    <t>Total Federal Unemployment (FUTA)</t>
  </si>
  <si>
    <t>GA  Adm Asm</t>
  </si>
  <si>
    <t>Total GA  Adm Asm</t>
  </si>
  <si>
    <t>GA Income tax</t>
  </si>
  <si>
    <t>Total GA Income tax</t>
  </si>
  <si>
    <t>GA Unemployment</t>
  </si>
  <si>
    <t>Total GA Unemployment</t>
  </si>
  <si>
    <t>Medicare-Employee</t>
  </si>
  <si>
    <t>Total Medicare-Employee</t>
  </si>
  <si>
    <t>Medicare-Employer</t>
  </si>
  <si>
    <t>Total Medicare-Employer</t>
  </si>
  <si>
    <t>Social Security-Employee</t>
  </si>
  <si>
    <t>Total Social Security-Employee</t>
  </si>
  <si>
    <t>Social Security-Employer</t>
  </si>
  <si>
    <t>Total Social Security-Employer</t>
  </si>
  <si>
    <t>422-3 · Payroll Taxes - Other</t>
  </si>
  <si>
    <t>Total 422-3 · Payroll Taxes - Other</t>
  </si>
  <si>
    <t>Total 422-3 · Payroll Taxes</t>
  </si>
  <si>
    <t>422-6 · Salary &amp; Wages</t>
  </si>
  <si>
    <t>Total 422-6 · Salary &amp; Wages</t>
  </si>
  <si>
    <t>422-7 · Garnishment</t>
  </si>
  <si>
    <t>Total 422-7 · Garnishment</t>
  </si>
  <si>
    <t>10-423 · Sunshine Club</t>
  </si>
  <si>
    <t>Total 10-423 · Sunshine Club</t>
  </si>
  <si>
    <t>10-432 · Construction Payable</t>
  </si>
  <si>
    <t>Total 10-432 · Construction Payable</t>
  </si>
  <si>
    <t>10-473 · Teacher's Retirement Payable</t>
  </si>
  <si>
    <t>Total 10-473 · Teacher's Retirement Payable</t>
  </si>
  <si>
    <t>10-475 · Group Heath Insurance Payable</t>
  </si>
  <si>
    <t>Total 10-475 · Group Heath Insurance Payable</t>
  </si>
  <si>
    <t>10-479 · Other Payroll Withhold Payable</t>
  </si>
  <si>
    <t>Total 10-479 · Other Payroll Withhold Payable</t>
  </si>
  <si>
    <t>10-481 · Unearned Revenue</t>
  </si>
  <si>
    <t>Total 10-481 · Unearned Revenue</t>
  </si>
  <si>
    <t>21000 · Note Payable-Melvin Johnson</t>
  </si>
  <si>
    <t>Total 21000 · Note Payable-Melvin Johnson</t>
  </si>
  <si>
    <t>230-250 · GA-SUI</t>
  </si>
  <si>
    <t>Total 230-250 · GA-SUI</t>
  </si>
  <si>
    <t>24110 · Other Payroll w/h</t>
  </si>
  <si>
    <t>Total 24110 · Other Payroll w/h</t>
  </si>
  <si>
    <t>24130 · Garnishment</t>
  </si>
  <si>
    <t>Total 24130 · Garnishment</t>
  </si>
  <si>
    <t>27200 · Other Liabilities</t>
  </si>
  <si>
    <t>Total 27200 · Other Liabilities</t>
  </si>
  <si>
    <t>27500 · Deferred Rent</t>
  </si>
  <si>
    <t>Total 27500 · Deferred Rent</t>
  </si>
  <si>
    <t>10-700 · Opening Bal. Equity</t>
  </si>
  <si>
    <t>Total 10-700 · Opening Bal. Equity</t>
  </si>
  <si>
    <t>10-731 · Restricted Net Assets.</t>
  </si>
  <si>
    <t>Total 10-731 · Restricted Net Assets.</t>
  </si>
  <si>
    <t>Total 1220-2 · Donations-Individual</t>
  </si>
  <si>
    <t>1220-3 · Donations-Public</t>
  </si>
  <si>
    <t>Total 1220-3 · Donations-Public</t>
  </si>
  <si>
    <t>Total 1220 · Donations - Other</t>
  </si>
  <si>
    <t>1226-4 · Lunch Program-Adult Meals</t>
  </si>
  <si>
    <t>Total 1226-4 · Lunch Program-Adult Meals</t>
  </si>
  <si>
    <t>1226 · Other local resources - Other</t>
  </si>
  <si>
    <t>Total 1226 · Other local resources - Other</t>
  </si>
  <si>
    <t>1340 · Tuition From Other Source (ASP)</t>
  </si>
  <si>
    <t>Total 1340 · Tuition From Other Source (ASP)</t>
  </si>
  <si>
    <t>1800 · Community Service Activities</t>
  </si>
  <si>
    <t>Total 1800 · Community Service Activities</t>
  </si>
  <si>
    <t>10-0000 · Revenues - Other</t>
  </si>
  <si>
    <t>Total 10-0000 · Revenues - Other</t>
  </si>
  <si>
    <t>Total 40-4520 · Federal Revenue - Title I</t>
  </si>
  <si>
    <t>Total 41-4520 · Federal Revenue - Facility</t>
  </si>
  <si>
    <t>40-4000 · Revenue - Special Funds - Other</t>
  </si>
  <si>
    <t>Total 40-4000 · Revenue - Special Funds - Other</t>
  </si>
  <si>
    <t>46400 · Other Types of Income</t>
  </si>
  <si>
    <t>Total 46400 · Other Types of Income</t>
  </si>
  <si>
    <t>47210 · Instructional Income</t>
  </si>
  <si>
    <t>Total 47210 · Instructional Income</t>
  </si>
  <si>
    <t>47230 · Membership Dues</t>
  </si>
  <si>
    <t>Total 47230 · Membership Dues</t>
  </si>
  <si>
    <t>47240 · Program Service Fees - Other</t>
  </si>
  <si>
    <t>Total 47240 · Program Service Fees - Other</t>
  </si>
  <si>
    <t>49900 · Uncategorized Income</t>
  </si>
  <si>
    <t>Total 49900 · Uncategorized Income</t>
  </si>
  <si>
    <t>Online Discount</t>
  </si>
  <si>
    <t>Total Online Discount</t>
  </si>
  <si>
    <t>50000 · Cost of Goods Sold</t>
  </si>
  <si>
    <t>Total 50000 · Cost of Goods Sold</t>
  </si>
  <si>
    <t>51000 · PROGRAM SERVICES</t>
  </si>
  <si>
    <t>Total 51000 · PROGRAM SERVICES</t>
  </si>
  <si>
    <t>52000 · DIRECT LABOR</t>
  </si>
  <si>
    <t>Total 52000 · DIRECT LABOR</t>
  </si>
  <si>
    <t>54000 · CONTRACT LABOR</t>
  </si>
  <si>
    <t>Total 54000 · CONTRACT LABOR</t>
  </si>
  <si>
    <t>Medicare</t>
  </si>
  <si>
    <t>Total Medicare</t>
  </si>
  <si>
    <t>100-199 · Inst-Teacher Stipend</t>
  </si>
  <si>
    <t>Total 100-199 · Inst-Teacher Stipend</t>
  </si>
  <si>
    <t>100-321 · Inst-Contract Teacher</t>
  </si>
  <si>
    <t>Total 100-321 · Inst-Contract Teacher</t>
  </si>
  <si>
    <t>100-443 · Inst-Rental of Computer Equipme</t>
  </si>
  <si>
    <t>Total 100-443 · Inst-Rental of Computer Equipme</t>
  </si>
  <si>
    <t>Total 100-609 · Inst-Curriculum Materials</t>
  </si>
  <si>
    <t>Total 100-615 · Inst-Expendable Equip</t>
  </si>
  <si>
    <t>Total 100-616 · Inst-Expendable Computer Equip</t>
  </si>
  <si>
    <t>Total 100-641 · Inst-Textbooks</t>
  </si>
  <si>
    <t>100-890 · Inst-STEM Start up Costs</t>
  </si>
  <si>
    <t>Total 100-890 · Inst-STEM Start up Costs</t>
  </si>
  <si>
    <t>10-1000 · Instruction - Other</t>
  </si>
  <si>
    <t>Total 10-1000 · Instruction - Other</t>
  </si>
  <si>
    <t>210-110 · SST Coordinator</t>
  </si>
  <si>
    <t>Total 210-110 · SST Coordinator</t>
  </si>
  <si>
    <t>210-184 · PS - Nutrition</t>
  </si>
  <si>
    <t>Total 210-184 · PS - Nutrition</t>
  </si>
  <si>
    <t>Total 210-270 · PS-403-B</t>
  </si>
  <si>
    <t>210-305 · PS-Student Leadership Speakers</t>
  </si>
  <si>
    <t>Total 210-305 · PS-Student Leadership Speakers</t>
  </si>
  <si>
    <t>210-306 · PS-Lunch and Learn_Student Lead</t>
  </si>
  <si>
    <t>Total 210-306 · PS-Lunch and Learn_Student Lead</t>
  </si>
  <si>
    <t>Total 210-308 · PS-Purchased Profess Serv Other</t>
  </si>
  <si>
    <t>Total 210-300 · PS-Purchased Professional Servi - Other</t>
  </si>
  <si>
    <t>210-323 · PS-Contracted Counselor</t>
  </si>
  <si>
    <t>Total 210-323 · PS-Contracted Counselor</t>
  </si>
  <si>
    <t>210-612 · PS-Dora/Doma</t>
  </si>
  <si>
    <t>Total 210-612 · PS-Dora/Doma</t>
  </si>
  <si>
    <t>10-2100 · Pupil Services - Other</t>
  </si>
  <si>
    <t>Total 10-2100 · Pupil Services - Other</t>
  </si>
  <si>
    <t>221-113 · Substitutes for Staff Developme</t>
  </si>
  <si>
    <t>Total 221-113 · Substitutes for Staff Developme</t>
  </si>
  <si>
    <t>221-190 · IIS-Other Management Personnel</t>
  </si>
  <si>
    <t>Total 221-190 · IIS-Other Management Personnel</t>
  </si>
  <si>
    <t>Total 301. · IIS-Purch - Training</t>
  </si>
  <si>
    <t>303. · IIS-Purch - Staff Recruitment</t>
  </si>
  <si>
    <t>Total 303. · IIS-Purch - Staff Recruitment</t>
  </si>
  <si>
    <t>Total 221-302 · Staff Development</t>
  </si>
  <si>
    <t>Total 221-610 · IIS-Supplies</t>
  </si>
  <si>
    <t>221-642 · IIS-Periodicals</t>
  </si>
  <si>
    <t>Total 221-642 · IIS-Periodicals</t>
  </si>
  <si>
    <t>221-810 · IIS-Dues and Fees</t>
  </si>
  <si>
    <t>Total 221-810 · IIS-Dues and Fees</t>
  </si>
  <si>
    <t>10-2210 · Improvement of Instruct Service - Other</t>
  </si>
  <si>
    <t>Total 10-2210 · Improvement of Instruct Service - Other</t>
  </si>
  <si>
    <t>10-2213 · Instructional Staff Training</t>
  </si>
  <si>
    <t>213-113 · IST-Sub/Temporary Employee</t>
  </si>
  <si>
    <t>Total 213-113 · IST-Sub/Temporary Employee</t>
  </si>
  <si>
    <t>10-2213 · Instructional Staff Training - Other</t>
  </si>
  <si>
    <t>Total 10-2213 · Instructional Staff Training - Other</t>
  </si>
  <si>
    <t>Total 10-2213 · Instructional Staff Training</t>
  </si>
  <si>
    <t>10-2220 · Educational Media Services</t>
  </si>
  <si>
    <t>222-140 · Parapro</t>
  </si>
  <si>
    <t>Total 222-140 · Parapro</t>
  </si>
  <si>
    <t>222-165 · EMS-Media Specialist</t>
  </si>
  <si>
    <t>Total 222-165 · EMS-Media Specialist</t>
  </si>
  <si>
    <t>222-200 · EMS-Employee Benefits</t>
  </si>
  <si>
    <t>Total 222-200 · EMS-Employee Benefits</t>
  </si>
  <si>
    <t>222-220 · EMS-FICA</t>
  </si>
  <si>
    <t>Total 222-220 · EMS-FICA</t>
  </si>
  <si>
    <t>222-610 · EMS-Supplies</t>
  </si>
  <si>
    <t>Total 222-610 · EMS-Supplies</t>
  </si>
  <si>
    <t>222-611 · EMS-Supplies Technology</t>
  </si>
  <si>
    <t>Total 222-611 · EMS-Supplies Technology</t>
  </si>
  <si>
    <t>222-612 · EMS-Computer Software</t>
  </si>
  <si>
    <t>Total 222-612 · EMS-Computer Software</t>
  </si>
  <si>
    <t>222-615 · EMS-Expendable Equip</t>
  </si>
  <si>
    <t>Total 222-615 · EMS-Expendable Equip</t>
  </si>
  <si>
    <t>222-616 · EMS-Expendable Computer Equip</t>
  </si>
  <si>
    <t>Total 222-616 · EMS-Expendable Computer Equip</t>
  </si>
  <si>
    <t>222-811 · EMS-Region or Cty Library Dues</t>
  </si>
  <si>
    <t>Total 222-811 · EMS-Region or Cty Library Dues</t>
  </si>
  <si>
    <t>10-2220 · Educational Media Services - Other</t>
  </si>
  <si>
    <t>Total 10-2220 · Educational Media Services - Other</t>
  </si>
  <si>
    <t>Total 10-2220 · Educational Media Services</t>
  </si>
  <si>
    <t>10-2230 · Federal Grant Administration</t>
  </si>
  <si>
    <t>223-110 · Grant-Salaries</t>
  </si>
  <si>
    <t>Total 223-110 · Grant-Salaries</t>
  </si>
  <si>
    <t>223-200 · Grant-Employee Benefits</t>
  </si>
  <si>
    <t>Total 223-200 · Grant-Employee Benefits</t>
  </si>
  <si>
    <t>223-220 · Grant-FICA</t>
  </si>
  <si>
    <t>Total 223-220 · Grant-FICA</t>
  </si>
  <si>
    <t>223-330 · Grant-Purchased Prof &amp; Tech Sup</t>
  </si>
  <si>
    <t>Total 223-330 · Grant-Purchased Prof &amp; Tech Sup</t>
  </si>
  <si>
    <t>223-610 · Grant-Supplies</t>
  </si>
  <si>
    <t>Total 223-610 · Grant-Supplies</t>
  </si>
  <si>
    <t>223-611 · Grant-Supplies Technology</t>
  </si>
  <si>
    <t>Total 223-611 · Grant-Supplies Technology</t>
  </si>
  <si>
    <t>223-612 · Grant-Computer Software</t>
  </si>
  <si>
    <t>Total 223-612 · Grant-Computer Software</t>
  </si>
  <si>
    <t>223-615 · Grant-Expendable Equip</t>
  </si>
  <si>
    <t>Total 223-615 · Grant-Expendable Equip</t>
  </si>
  <si>
    <t>223-616 · Grant-Expendable Computer Equip</t>
  </si>
  <si>
    <t>Total 223-616 · Grant-Expendable Computer Equip</t>
  </si>
  <si>
    <t>223-811 · Grant-Region or Cty Library Due</t>
  </si>
  <si>
    <t>Total 223-811 · Grant-Region or Cty Library Due</t>
  </si>
  <si>
    <t>10-2230 · Federal Grant Administration - Other</t>
  </si>
  <si>
    <t>Total 10-2230 · Federal Grant Administration - Other</t>
  </si>
  <si>
    <t>Total 10-2230 · Federal Grant Administration</t>
  </si>
  <si>
    <t>230-142 · GA  - Clerical</t>
  </si>
  <si>
    <t>Total 230-142 · GA  - Clerical</t>
  </si>
  <si>
    <t>230-220 · GA-FICA</t>
  </si>
  <si>
    <t>Total 230-220 · GA-FICA</t>
  </si>
  <si>
    <t>230-230 · GA-TRS</t>
  </si>
  <si>
    <t>Total 230-230 · GA-TRS</t>
  </si>
  <si>
    <t>230-260 · GA-Workers' Comp</t>
  </si>
  <si>
    <t>Total 230-260 · GA-Workers' Comp</t>
  </si>
  <si>
    <t>230-332 · GA-Background Check &amp; Drug Test</t>
  </si>
  <si>
    <t>Total 230-332 · GA-Background Check &amp; Drug Test</t>
  </si>
  <si>
    <t>230-520 · GA-Insurance(Other TAN Benefit)</t>
  </si>
  <si>
    <t>Total 230-520 · GA-Insurance(Other TAN Benefit)</t>
  </si>
  <si>
    <t>230-530 · GA-Communication</t>
  </si>
  <si>
    <t>531 · GA-Commu-Website</t>
  </si>
  <si>
    <t>Total 531 · GA-Commu-Website</t>
  </si>
  <si>
    <t>532 · GA-Commu-Internet</t>
  </si>
  <si>
    <t>Total 532 · GA-Commu-Internet</t>
  </si>
  <si>
    <t>533 · GA-Commu-Telephone</t>
  </si>
  <si>
    <t>Total 533 · GA-Commu-Telephone</t>
  </si>
  <si>
    <t>534 · GA-Commu-Postage &amp; Supplies</t>
  </si>
  <si>
    <t>Total 534 · GA-Commu-Postage &amp; Supplies</t>
  </si>
  <si>
    <t>535 · GA-Communication-Other</t>
  </si>
  <si>
    <t>Total 535 · GA-Communication-Other</t>
  </si>
  <si>
    <t>230-530 · GA-Communication - Other</t>
  </si>
  <si>
    <t>Total 230-530 · GA-Communication - Other</t>
  </si>
  <si>
    <t>Total 230-530 · GA-Communication</t>
  </si>
  <si>
    <t>230-580 · GA-Travel Employees - Board</t>
  </si>
  <si>
    <t>Total 230-580 · GA-Travel Employees - Board</t>
  </si>
  <si>
    <t>230-585 · GA-Travel Board Members - Other</t>
  </si>
  <si>
    <t>Total 230-585 · GA-Travel Board Members - Other</t>
  </si>
  <si>
    <t>Total 230-590 · GA-Governance Board Initiatives</t>
  </si>
  <si>
    <t>230-595 · GA-Security</t>
  </si>
  <si>
    <t>Total 230-595 · GA-Security</t>
  </si>
  <si>
    <t>811 · GA-Dues-Banking &amp; Merchant Fee</t>
  </si>
  <si>
    <t>Total 811 · GA-Dues-Banking &amp; Merchant Fee</t>
  </si>
  <si>
    <t>812 · GA-Payroll Fees</t>
  </si>
  <si>
    <t>Total 812 · GA-Payroll Fees</t>
  </si>
  <si>
    <t>813 · GA-Dues-Other Fees</t>
  </si>
  <si>
    <t>Total 813 · GA-Dues-Other Fees</t>
  </si>
  <si>
    <t>814 · GA-Dues &amp; Fees-Other</t>
  </si>
  <si>
    <t>Total 814 · GA-Dues &amp; Fees-Other</t>
  </si>
  <si>
    <t>230-810 · GA-Dues &amp; Fees - Board - Other</t>
  </si>
  <si>
    <t>Total 230-810 · GA-Dues &amp; Fees - Board - Other</t>
  </si>
  <si>
    <t>10-2300 · General Administration -  Board - Other</t>
  </si>
  <si>
    <t>Total 10-2300 · General Administration -  Board - Other</t>
  </si>
  <si>
    <t>240-131 · SA-Assistant Principal</t>
  </si>
  <si>
    <t>Total 240-131 · SA-Assistant Principal</t>
  </si>
  <si>
    <t>240-140 · SA-Office Parapro</t>
  </si>
  <si>
    <t>Total 240-140 · SA-Office Parapro</t>
  </si>
  <si>
    <t>Total 240-148 · SA-Accountant</t>
  </si>
  <si>
    <t>240-191 · SA-Office Manager</t>
  </si>
  <si>
    <t>Total 240-191 · SA-Office Manager</t>
  </si>
  <si>
    <t>Total 303.. · SA-Purch-Consultant</t>
  </si>
  <si>
    <t>360-2 · SA - Entertainment</t>
  </si>
  <si>
    <t>Total 360-2 · SA - Entertainment</t>
  </si>
  <si>
    <t>240-360 · SA-Discretionary Fund - Other</t>
  </si>
  <si>
    <t>Total 240-360 · SA-Discretionary Fund - Other</t>
  </si>
  <si>
    <t>Total 361-2 · SA - Entertainment</t>
  </si>
  <si>
    <t>Total 240-361 · SA-Travel - Other</t>
  </si>
  <si>
    <t>Total 240-443 · SA-Rental of Computer Equip</t>
  </si>
  <si>
    <t>10-2400 · School Administration - Other</t>
  </si>
  <si>
    <t>Total 10-2400 · School Administration - Other</t>
  </si>
  <si>
    <t>250-200 · SSB-Employe Benefits</t>
  </si>
  <si>
    <t>Total 250-200 · SSB-Employe Benefits</t>
  </si>
  <si>
    <t>10-2500 · Support Services - Business - Other</t>
  </si>
  <si>
    <t>Total 10-2500 · Support Services - Business - Other</t>
  </si>
  <si>
    <t>260-181 · Maintenance Staff</t>
  </si>
  <si>
    <t>Total 260-181 · Maintenance Staff</t>
  </si>
  <si>
    <t>260-186 · Custodial</t>
  </si>
  <si>
    <t>Total 260-186 · Custodial</t>
  </si>
  <si>
    <t>260-200 · MOP-Employee Benefits</t>
  </si>
  <si>
    <t>Total 260-200 · MOP-Employee Benefits</t>
  </si>
  <si>
    <t>260-362 · MOPS-Travel</t>
  </si>
  <si>
    <t>Total 260-362 · MOPS-Travel</t>
  </si>
  <si>
    <t>431 · MOPS- R&amp;M- Ground</t>
  </si>
  <si>
    <t>Total 431 · MOPS- R&amp;M- Ground</t>
  </si>
  <si>
    <t>432 · MOPS-R&amp;M-Hvac</t>
  </si>
  <si>
    <t>Total 432 · MOPS-R&amp;M-Hvac</t>
  </si>
  <si>
    <t>441-1 · MOP-STEM -Land Rental</t>
  </si>
  <si>
    <t>Total 441-1 · MOP-STEM -Land Rental</t>
  </si>
  <si>
    <t>441-2 · MOP-Chapel Facility Leasing</t>
  </si>
  <si>
    <t>Total 441-2 · MOP-Chapel Facility Leasing</t>
  </si>
  <si>
    <t>260-441 · MOP - Building Rental - Other</t>
  </si>
  <si>
    <t>Total 260-441 · MOP - Building Rental - Other</t>
  </si>
  <si>
    <t>Total 444-1 · Mult-Purpose Room Rental</t>
  </si>
  <si>
    <t>260-444 · MOPS-Other Rentals - Other</t>
  </si>
  <si>
    <t>Total 260-444 · MOPS-Other Rentals - Other</t>
  </si>
  <si>
    <t>260-490 · MOPS-Other Purchased Property</t>
  </si>
  <si>
    <t>Total 260-490 · MOPS-Other Purchased Property</t>
  </si>
  <si>
    <t>Total 260-615 · MOPS-Expendable Equip</t>
  </si>
  <si>
    <t>620-1 · STEM-Utility</t>
  </si>
  <si>
    <t>Total 620-1 · STEM-Utility</t>
  </si>
  <si>
    <t>260-620 · MOPS-Energy - Other</t>
  </si>
  <si>
    <t>Total 260-620 · MOPS-Energy - Other</t>
  </si>
  <si>
    <t>260-742 · MOPS-Depreciation</t>
  </si>
  <si>
    <t>Total 260-742 · MOPS-Depreciation</t>
  </si>
  <si>
    <t>260-810 · MOPS-Dues and Fees</t>
  </si>
  <si>
    <t>Total 260-810 · MOPS-Dues and Fees</t>
  </si>
  <si>
    <t>10-2600 · Maint &amp; Oper - Plant Services - Other</t>
  </si>
  <si>
    <t>Total 10-2600 · Maint &amp; Oper - Plant Services - Other</t>
  </si>
  <si>
    <t>Total 270-519 · Student Transportation*</t>
  </si>
  <si>
    <t>10-2700 · Student Transportation Service - Other</t>
  </si>
  <si>
    <t>Total 10-2700 · Student Transportation Service - Other</t>
  </si>
  <si>
    <t>280-302 · SS-Enrollment</t>
  </si>
  <si>
    <t>Total 280-302 · SS-Enrollment</t>
  </si>
  <si>
    <t>280-303 · SS-Moving Cost</t>
  </si>
  <si>
    <t>Total 280-303 · SS-Moving Cost</t>
  </si>
  <si>
    <t>280-300 · SS-Purchased Prof. &amp; Tech Servi - Other</t>
  </si>
  <si>
    <t>Total 280-300 · SS-Purchased Prof. &amp; Tech Servi - Other</t>
  </si>
  <si>
    <t>280-530 · SS-Communication</t>
  </si>
  <si>
    <t>Total 280-530 · SS-Communication</t>
  </si>
  <si>
    <t>280-610 · SS-Supplies</t>
  </si>
  <si>
    <t>Total 280-610 · SS-Supplies</t>
  </si>
  <si>
    <t>10-2800 · Support Services-Central - Other</t>
  </si>
  <si>
    <t>Total 10-2800 · Support Services-Central - Other</t>
  </si>
  <si>
    <t>10-2900 · Fundraising Activities</t>
  </si>
  <si>
    <t>290-199 · FD-Other Salaries and Comp</t>
  </si>
  <si>
    <t>Total 290-199 · FD-Other Salaries and Comp</t>
  </si>
  <si>
    <t>290-300 · FD-Purchased Professional &amp; Tec</t>
  </si>
  <si>
    <t>Total 290-300 · FD-Purchased Professional &amp; Tec</t>
  </si>
  <si>
    <t>10-2900 · Fundraising Activities - Other</t>
  </si>
  <si>
    <t>Total 10-2900 · Fundraising Activities - Other</t>
  </si>
  <si>
    <t>Total 10-2900 · Fundraising Activities</t>
  </si>
  <si>
    <t>Total 310-184 · SNP - Cafeteria</t>
  </si>
  <si>
    <t>310-220 · SNP-FICA</t>
  </si>
  <si>
    <t>Total 310-220 · SNP-FICA</t>
  </si>
  <si>
    <t>310-230 · SNP-TRS</t>
  </si>
  <si>
    <t>Total 310-230 · SNP-TRS</t>
  </si>
  <si>
    <t>310-250 · SNP-Unemployment</t>
  </si>
  <si>
    <t>Total 310-250 · SNP-Unemployment</t>
  </si>
  <si>
    <t>310-260 · SNP-Workers Compensation</t>
  </si>
  <si>
    <t>Total 310-260 · SNP-Workers Compensation</t>
  </si>
  <si>
    <t>310-570 · SNP-Food Service Management</t>
  </si>
  <si>
    <t>Total 310-570 · SNP-Food Service Management</t>
  </si>
  <si>
    <t>Total 310-631 · SNP - Beverage</t>
  </si>
  <si>
    <t>Total 310-630 · SNP-Food Supplies - Other</t>
  </si>
  <si>
    <t>310-810 · SNP - Fees</t>
  </si>
  <si>
    <t>Total 310-810 · SNP - Fees</t>
  </si>
  <si>
    <t>10-3100 · School Nutrition Program - Other</t>
  </si>
  <si>
    <t>Total 10-3100 · School Nutrition Program - Other</t>
  </si>
  <si>
    <t>10-3300 · ASP Operations</t>
  </si>
  <si>
    <t>ASP-Operation-Other</t>
  </si>
  <si>
    <t>Total ASP-Operation-Other</t>
  </si>
  <si>
    <t>330-199 · ASP-Salaries and Comp</t>
  </si>
  <si>
    <t>Total 330-199 · ASP-Salaries and Comp</t>
  </si>
  <si>
    <t>330-630 · ASP-Purchased Food</t>
  </si>
  <si>
    <t>Total 330-630 · ASP-Purchased Food</t>
  </si>
  <si>
    <t>10-3300 · ASP Operations - Other</t>
  </si>
  <si>
    <t>Total 10-3300 · ASP Operations - Other</t>
  </si>
  <si>
    <t>Total 10-3300 · ASP Operations</t>
  </si>
  <si>
    <t>400-300 · FAC - Purchased Professional Se</t>
  </si>
  <si>
    <t>400-301 · FAC - Design</t>
  </si>
  <si>
    <t>Total 400-301 · FAC - Design</t>
  </si>
  <si>
    <t>400-302 · FAC - Attonery</t>
  </si>
  <si>
    <t>Total 400-302 · FAC - Attonery</t>
  </si>
  <si>
    <t>400-303 · FAC - Others</t>
  </si>
  <si>
    <t>Total 400-303 · FAC - Others</t>
  </si>
  <si>
    <t>400-300 · FAC - Purchased Professional Se - Other</t>
  </si>
  <si>
    <t>Total 400-300 · FAC - Purchased Professional Se - Other</t>
  </si>
  <si>
    <t>Total 400-300 · FAC - Purchased Professional Se</t>
  </si>
  <si>
    <t>400-615 · FAC - Expendable Equipment</t>
  </si>
  <si>
    <t>Total 400-615 · FAC - Expendable Equipment</t>
  </si>
  <si>
    <t>400-715 · FAC - Land Improvement</t>
  </si>
  <si>
    <t>Total 400-715 · FAC - Land Improvement</t>
  </si>
  <si>
    <t>Total 400-720 · FAC - Building construction</t>
  </si>
  <si>
    <t>400-730 · FAC - Purchase equipment</t>
  </si>
  <si>
    <t>Total 400-730 · FAC - Purchase equipment</t>
  </si>
  <si>
    <t>400-734 · FAC - Purhase Computers</t>
  </si>
  <si>
    <t>Total 400-734 · FAC - Purhase Computers</t>
  </si>
  <si>
    <t>400-735 · FAC - Purchase of Software</t>
  </si>
  <si>
    <t>Total 400-735 · FAC - Purchase of Software</t>
  </si>
  <si>
    <t>400-740 · FAC - Depreciation Land</t>
  </si>
  <si>
    <t>Total 400-740 · FAC - Depreciation Land</t>
  </si>
  <si>
    <t>400-742 · FAC - Depreciation Building</t>
  </si>
  <si>
    <t>Total 400-742 · FAC - Depreciation Building</t>
  </si>
  <si>
    <t>400-744 · FAC - Depreciation Equipment</t>
  </si>
  <si>
    <t>Total 400-744 · FAC - Depreciation Equipment</t>
  </si>
  <si>
    <t>400-745 · FAC-Depreciation F&amp;F</t>
  </si>
  <si>
    <t>Total 400-745 · FAC-Depreciation F&amp;F</t>
  </si>
  <si>
    <t>400-746 · FAC-Depreciation LH</t>
  </si>
  <si>
    <t>Total 400-746 · FAC-Depreciation LH</t>
  </si>
  <si>
    <t>400-748 · FAC - Deprec Computers/Software</t>
  </si>
  <si>
    <t>Total 400-748 · FAC - Deprec Computers/Software</t>
  </si>
  <si>
    <t>Total 400-810 · FAC - Dues &amp; Fees</t>
  </si>
  <si>
    <t>10-4000 · Facility Acquisition &amp; Construc - Other</t>
  </si>
  <si>
    <t>Total 10-4000 · Facility Acquisition &amp; Construc - Other</t>
  </si>
  <si>
    <t>10-5100 · Debt Services</t>
  </si>
  <si>
    <t>510-810 · DS-Dues &amp; Fees</t>
  </si>
  <si>
    <t>Total 510-810 · DS-Dues &amp; Fees</t>
  </si>
  <si>
    <t>510-830 · DS-Interest</t>
  </si>
  <si>
    <t>Total 510-830 · DS-Interest</t>
  </si>
  <si>
    <t>10-5100 · Debt Services - Other</t>
  </si>
  <si>
    <t>Total 10-5100 · Debt Services - Other</t>
  </si>
  <si>
    <t>Total 10-5100 · Debt Services</t>
  </si>
  <si>
    <t>10-6000 · Function Expenses-Gen Fund</t>
  </si>
  <si>
    <t>Total 10-6000 · Function Expenses-Gen Fund</t>
  </si>
  <si>
    <t>213-116 · IST-Professional Develop Stipen</t>
  </si>
  <si>
    <t>Total 213-116 · IST-Professional Develop Stipen</t>
  </si>
  <si>
    <t>60200 · Auto Expense</t>
  </si>
  <si>
    <t>Total 60200 · Auto Expense</t>
  </si>
  <si>
    <t>60900 · Business Expenses</t>
  </si>
  <si>
    <t>Total 60900 · Business Expenses</t>
  </si>
  <si>
    <t>62810 · Depr and Amort - Allowable</t>
  </si>
  <si>
    <t>Total 62810 · Depr and Amort - Allowable</t>
  </si>
  <si>
    <t>62830 · Donated Facilities</t>
  </si>
  <si>
    <t>Total 62830 · Donated Facilities</t>
  </si>
  <si>
    <t>64100 · Management Fee</t>
  </si>
  <si>
    <t>Total 64100 · Management Fee</t>
  </si>
  <si>
    <t>65000 · Operations</t>
  </si>
  <si>
    <t>Total 65000 · Operations</t>
  </si>
  <si>
    <t>65100 · Other Types of Expenses</t>
  </si>
  <si>
    <t>Total 65100 · Other Types of Expenses</t>
  </si>
  <si>
    <t>65130 · Health Insurance</t>
  </si>
  <si>
    <t>Total 65130 · Health Insurance</t>
  </si>
  <si>
    <t>65140 · Uniforms</t>
  </si>
  <si>
    <t>Total 65140 · Uniforms</t>
  </si>
  <si>
    <t>65160 · Other Costs</t>
  </si>
  <si>
    <t>Total 65160 · Other Costs</t>
  </si>
  <si>
    <t>66000 · Payroll Taxes</t>
  </si>
  <si>
    <t>Total 66000 · Payroll Taxes</t>
  </si>
  <si>
    <t>66100 · Salaries &amp; Wages</t>
  </si>
  <si>
    <t>Expense Reimbursement</t>
  </si>
  <si>
    <t>Total Expense Reimbursement</t>
  </si>
  <si>
    <t>MIscellaneous Pay</t>
  </si>
  <si>
    <t>Total MIscellaneous Pay</t>
  </si>
  <si>
    <t>Retro</t>
  </si>
  <si>
    <t>Total Retro</t>
  </si>
  <si>
    <t>66100 · Salaries &amp; Wages - Other</t>
  </si>
  <si>
    <t>Total 66100 · Salaries &amp; Wages - Other</t>
  </si>
  <si>
    <t>Total 66100 · Salaries &amp; Wages</t>
  </si>
  <si>
    <t>66140 · Salary-Deductions</t>
  </si>
  <si>
    <t>Total 66140 · Salary-Deductions</t>
  </si>
  <si>
    <t>66200 · Benfits &amp; Retirement</t>
  </si>
  <si>
    <t>Total 66200 · Benfits &amp; Retirement</t>
  </si>
  <si>
    <t>66400 · Professional Fees</t>
  </si>
  <si>
    <t>Total 66400 · Professional Fees</t>
  </si>
  <si>
    <t>66900 · Reconciliation Discrepancies</t>
  </si>
  <si>
    <t>Total 66900 · Reconciliation Discrepancies</t>
  </si>
  <si>
    <t>66901 · Suspense</t>
  </si>
  <si>
    <t>Total 66901 · Suspense</t>
  </si>
  <si>
    <t>68400 · Non-Capital Equipment</t>
  </si>
  <si>
    <t>Total 68400 · Non-Capital Equipment</t>
  </si>
  <si>
    <t>68500 · Other Furniture, Fix &amp; Equip</t>
  </si>
  <si>
    <t>Total 68500 · Other Furniture, Fix &amp; Equip</t>
  </si>
  <si>
    <t>69800 · Uncategorized Expenses</t>
  </si>
  <si>
    <t>Total 69800 · Uncategorized Expenses</t>
  </si>
  <si>
    <t>Online Handling</t>
  </si>
  <si>
    <t>Total Online Handling</t>
  </si>
  <si>
    <t>Online Shipping</t>
  </si>
  <si>
    <t>Total Online Shipping</t>
  </si>
  <si>
    <t>80000 · Ask My Accountant</t>
  </si>
  <si>
    <t>Total 80000 · Ask My Accountant</t>
  </si>
  <si>
    <t>No accnt</t>
  </si>
  <si>
    <t>Total no accnt</t>
  </si>
  <si>
    <t>FY19</t>
  </si>
  <si>
    <t>Total TITLE 1</t>
  </si>
  <si>
    <t>(TITLE 1)</t>
  </si>
  <si>
    <t>The School Box</t>
  </si>
  <si>
    <t>Aisha Rice</t>
  </si>
  <si>
    <t>190465</t>
  </si>
  <si>
    <t>Locker Pro</t>
  </si>
  <si>
    <t>LunchTime Software LLC</t>
  </si>
  <si>
    <t>Signarama</t>
  </si>
  <si>
    <t>Janice Fuller</t>
  </si>
  <si>
    <t>Sherita Smedley</t>
  </si>
  <si>
    <t>Eria Brooks</t>
  </si>
  <si>
    <t>Janel A Turner</t>
  </si>
  <si>
    <t>Shomica Robinson</t>
  </si>
  <si>
    <t>Gopher</t>
  </si>
  <si>
    <t>Tierannye Moore</t>
  </si>
  <si>
    <t>Shenetta Mcnair</t>
  </si>
  <si>
    <t>Wanda Dennis-Hugget</t>
  </si>
  <si>
    <t>Tonya Williams</t>
  </si>
  <si>
    <t>FY20</t>
  </si>
  <si>
    <t>(ASP)</t>
  </si>
  <si>
    <t>Total ASP</t>
  </si>
  <si>
    <t>40-6000 · Function Expense - Title IA</t>
  </si>
  <si>
    <t>0100110 · Inst-Title I Academic Coach</t>
  </si>
  <si>
    <t>0100210 · Inst-Title I Health Insurance</t>
  </si>
  <si>
    <t>0100230 · Inst-Title I TRS</t>
  </si>
  <si>
    <t>Total 40-6000 · Function Expense - Title IA</t>
  </si>
  <si>
    <t>Funds Transfer to maintain balance $5,000</t>
  </si>
  <si>
    <t>Sam's Club</t>
  </si>
  <si>
    <t>SchoolExces</t>
  </si>
  <si>
    <t>Dollar Tree</t>
  </si>
  <si>
    <t>Transfirst</t>
  </si>
  <si>
    <t>Lunch Deposit</t>
  </si>
  <si>
    <t>NWEA</t>
  </si>
  <si>
    <t>Transamerica (c)</t>
  </si>
  <si>
    <t>Karissa Alcock FLEX billing - July 19</t>
  </si>
  <si>
    <t>Mandalay Bay Resort</t>
  </si>
  <si>
    <t>JE0819002</t>
  </si>
  <si>
    <t>Innersync</t>
  </si>
  <si>
    <t>6/7/19-7/6/19 Credit card statement</t>
  </si>
  <si>
    <t>FY19 employer match correct</t>
  </si>
  <si>
    <t>TRS Monthly contribution 7/1/19 - 7/31/19</t>
  </si>
  <si>
    <t>403b Plan Contribution  7.1.19 - 7.31.19</t>
  </si>
  <si>
    <t>Zaxby's</t>
  </si>
  <si>
    <t>Credit Card Credit</t>
  </si>
  <si>
    <t>Google storage fees</t>
  </si>
  <si>
    <t>July 2019 PDF converter Services</t>
  </si>
  <si>
    <t>FLETCHER'S</t>
  </si>
  <si>
    <t>Chick-Fil-A</t>
  </si>
  <si>
    <t>JE0719002</t>
  </si>
  <si>
    <t>STEM Extended Day Program</t>
  </si>
  <si>
    <t>Instructional  supplies</t>
  </si>
  <si>
    <t>Total 0100110 · Inst-Title I Academic Coach</t>
  </si>
  <si>
    <t>Total 0100210 · Inst-Title I Health Insurance</t>
  </si>
  <si>
    <t>0100220 · Inst-Title I FICA</t>
  </si>
  <si>
    <t>Total 0100220 · Inst-Title I FICA</t>
  </si>
  <si>
    <t>Total 0100230 · Inst-Title I TRS</t>
  </si>
  <si>
    <t>40-6000 · Function Expense - Title IA - Other</t>
  </si>
  <si>
    <t>Total 40-6000 · Function Expense - Title IA - Other</t>
  </si>
  <si>
    <t>Jul - Budgeted amounts begin in Aug</t>
  </si>
  <si>
    <t>Jul - Lifetouch commissions</t>
  </si>
  <si>
    <t>Jul - ASP revenues</t>
  </si>
  <si>
    <t>Jul - Grants (Dart, Share of Strength, PLTW)</t>
  </si>
  <si>
    <t>Jul - Title I submission</t>
  </si>
  <si>
    <t>Jul - Supplies and teacher reimbursements</t>
  </si>
  <si>
    <t>Jul - FY19 prepaid allocations</t>
  </si>
  <si>
    <t>Jul - Recreational supplies</t>
  </si>
  <si>
    <t>Jul - No budget</t>
  </si>
  <si>
    <t>Jul - Las Vegas Conference</t>
  </si>
  <si>
    <t>Jul - Ginstar and Breakfast train video</t>
  </si>
  <si>
    <t>Jul - Staff lunch</t>
  </si>
  <si>
    <t>Jul - Refund on bond insurance</t>
  </si>
  <si>
    <t>Jul - Innersync subscription</t>
  </si>
  <si>
    <t>Jul - Cork board</t>
  </si>
  <si>
    <t>Jul - Rate increase</t>
  </si>
  <si>
    <t>Jul - Title I expense</t>
  </si>
  <si>
    <t>Jul - 75" View boards, FY19 $30,000 GSCA grant paid for this expense</t>
  </si>
  <si>
    <t>Jul - Student Activity donation</t>
  </si>
  <si>
    <t>Current Month (August 2019)</t>
  </si>
  <si>
    <t>August 2019</t>
  </si>
  <si>
    <t>Leadership Preparatory Academy Inc</t>
  </si>
  <si>
    <t>310-410 · SNP-Water, Sewer, Cleaning</t>
  </si>
  <si>
    <t>330-300 · ASP-Purchase Prof. Services</t>
  </si>
  <si>
    <t>July 2019 through August 2019</t>
  </si>
  <si>
    <t>Jul '19 - Aug 19</t>
  </si>
  <si>
    <t>As of August 31, 2019</t>
  </si>
  <si>
    <t>PR0719101</t>
  </si>
  <si>
    <t>Bill.com 08/01/19 Payables Funding</t>
  </si>
  <si>
    <t>PR0719102</t>
  </si>
  <si>
    <t>Bill.com 08/02/19 Payables Funding</t>
  </si>
  <si>
    <t>08/05/19 payroll #79</t>
  </si>
  <si>
    <t>3595</t>
  </si>
  <si>
    <t>Summer Maintenance and new configuration of internet, telephone, &amp; set up installation and deplo...</t>
  </si>
  <si>
    <t>August 2019 Transfer to maintain $250,000.00 balance in payroll account</t>
  </si>
  <si>
    <t>Wire</t>
  </si>
  <si>
    <t>FY2019 Remaining Facility Grant Reimbursement</t>
  </si>
  <si>
    <t>08/15/19 payroll #80</t>
  </si>
  <si>
    <t>PEPM - Netchex Connect HZT - August 2019</t>
  </si>
  <si>
    <t>PR0719103</t>
  </si>
  <si>
    <t>Bill.com 08/09/19 Payables Funding</t>
  </si>
  <si>
    <t>50408</t>
  </si>
  <si>
    <t>Lisa Brooks</t>
  </si>
  <si>
    <t>08/09/2019 Payroll #80</t>
  </si>
  <si>
    <t>3596</t>
  </si>
  <si>
    <t>Sekedra Johnson</t>
  </si>
  <si>
    <t>Payroll check for direct deposit return</t>
  </si>
  <si>
    <t>PR0719104</t>
  </si>
  <si>
    <t>Bill.com 08/12/19 Payables Funding</t>
  </si>
  <si>
    <t>3598</t>
  </si>
  <si>
    <t>ONYX BUSINESS SERVICES</t>
  </si>
  <si>
    <t>Install flat screen TV and electrical for use as camera systems monitor, and RCA refurbished TV</t>
  </si>
  <si>
    <t>3599</t>
  </si>
  <si>
    <t>Install electrical outlets, purchase tilting tv wall mount , and purchase of HDMI  cable</t>
  </si>
  <si>
    <t>3600</t>
  </si>
  <si>
    <t>Battery Backups &amp; surge protector with USB, and Cisco SFP300-24 manged POE switch</t>
  </si>
  <si>
    <t>PR081909-3</t>
  </si>
  <si>
    <t>Bill.com 08/14/19 Payables Funding</t>
  </si>
  <si>
    <t>Bill.com 08/15/19 Payables Funding</t>
  </si>
  <si>
    <t>07/19 ACCT Analysis Fees</t>
  </si>
  <si>
    <t>08/15/19 payroll #81</t>
  </si>
  <si>
    <t>JE0719013</t>
  </si>
  <si>
    <t>Bill.com 08/20/19 Payables Funding</t>
  </si>
  <si>
    <t>Phone services 08/02/19-09/01/19</t>
  </si>
  <si>
    <t>JE0719016</t>
  </si>
  <si>
    <t>Bill.com 08/22/19 Payables Funding</t>
  </si>
  <si>
    <t>Payroll 08/22/2019 #82</t>
  </si>
  <si>
    <t>YE ADJ 3</t>
  </si>
  <si>
    <t>Bill.com 08/23/19 Payables Funding</t>
  </si>
  <si>
    <t>50417</t>
  </si>
  <si>
    <t>Mae Austin</t>
  </si>
  <si>
    <t>08/23/2019 Payroll #82</t>
  </si>
  <si>
    <t>50416</t>
  </si>
  <si>
    <t>Darius Davis</t>
  </si>
  <si>
    <t>08/23/19 payroll #82</t>
  </si>
  <si>
    <t>JE0719042</t>
  </si>
  <si>
    <t>Bill.com 08/26/19 Payables Funding</t>
  </si>
  <si>
    <t>3601</t>
  </si>
  <si>
    <t>Gregory Suttles</t>
  </si>
  <si>
    <t>LPA</t>
  </si>
  <si>
    <t>3602</t>
  </si>
  <si>
    <t>Trash Masters</t>
  </si>
  <si>
    <t>Removal of trash</t>
  </si>
  <si>
    <t>3591</t>
  </si>
  <si>
    <t>VOID: Voided check</t>
  </si>
  <si>
    <t>3597</t>
  </si>
  <si>
    <t>Wal-Mart</t>
  </si>
  <si>
    <t>Donation</t>
  </si>
  <si>
    <t>Recurring transfer of $30,000 to reserve funds</t>
  </si>
  <si>
    <t>JE0719046</t>
  </si>
  <si>
    <t>Bill.com 08/28/19 Payables Funding</t>
  </si>
  <si>
    <t>JE0719044</t>
  </si>
  <si>
    <t>Bill.com 08/29/19 Payables Funding</t>
  </si>
  <si>
    <t>08/29/2019 Payroll #83</t>
  </si>
  <si>
    <t>JE0719047</t>
  </si>
  <si>
    <t>Bill.com 08/30/19 Payables Funding</t>
  </si>
  <si>
    <t>August 2019 QBE disbursements</t>
  </si>
  <si>
    <t>50422</t>
  </si>
  <si>
    <t>08/3/2019 Payroll #83</t>
  </si>
  <si>
    <t>3604</t>
  </si>
  <si>
    <t>Jessica McGuire</t>
  </si>
  <si>
    <t>Replacement for ACH Return</t>
  </si>
  <si>
    <t>3603</t>
  </si>
  <si>
    <t>Kerma Cummings</t>
  </si>
  <si>
    <t>Faculty and Staff Luncheon</t>
  </si>
  <si>
    <t>CopyFaxEsco</t>
  </si>
  <si>
    <t>Classroom copier</t>
  </si>
  <si>
    <t>August 2019 recurring Microsoft software charge</t>
  </si>
  <si>
    <t>August 2019 storage charges</t>
  </si>
  <si>
    <t>Flash drive for charter petition 1 of 2</t>
  </si>
  <si>
    <t>Flash drive for charter petition 2 of 2</t>
  </si>
  <si>
    <t>Tables for Cafeteria</t>
  </si>
  <si>
    <t>Supplies</t>
  </si>
  <si>
    <t>Office Supplies</t>
  </si>
  <si>
    <t>Best Buy</t>
  </si>
  <si>
    <t>Laptop for Classrooms</t>
  </si>
  <si>
    <t>Funds Transfer to maintain 5k</t>
  </si>
  <si>
    <t>Flash drive for Charter petition submission</t>
  </si>
  <si>
    <t>Dudleys Food</t>
  </si>
  <si>
    <t>Meal 8/19/2019</t>
  </si>
  <si>
    <t>Office Supplies for charter petition submisson</t>
  </si>
  <si>
    <t>DEBIT-LH</t>
  </si>
  <si>
    <t>Chou Lee's</t>
  </si>
  <si>
    <t>Meal 08/29/2019</t>
  </si>
  <si>
    <t>Buildasign</t>
  </si>
  <si>
    <t>Sign for the school</t>
  </si>
  <si>
    <t>PR0719105</t>
  </si>
  <si>
    <t>JE0719043</t>
  </si>
  <si>
    <t>JE0719045</t>
  </si>
  <si>
    <t>Interest earned August 2019</t>
  </si>
  <si>
    <t>1420</t>
  </si>
  <si>
    <t>Reimbursement for STEM ASP snacks</t>
  </si>
  <si>
    <t>1421</t>
  </si>
  <si>
    <t>Samson Tours, Inc.</t>
  </si>
  <si>
    <t>Kindergarten Field Trip  09/19/2019</t>
  </si>
  <si>
    <t>1434</t>
  </si>
  <si>
    <t>First grade Field Trip  9/26/2019</t>
  </si>
  <si>
    <t>1423</t>
  </si>
  <si>
    <t>Fifth grade Field Trip  10/04/2019</t>
  </si>
  <si>
    <t>1424</t>
  </si>
  <si>
    <t>Sixth grade Field Trip  10/03/2019</t>
  </si>
  <si>
    <t>1425</t>
  </si>
  <si>
    <t>Eighth grade Field Trip  10/04/2019</t>
  </si>
  <si>
    <t>1426</t>
  </si>
  <si>
    <t>Third grade Field Trip  10/29/2019</t>
  </si>
  <si>
    <t>1427</t>
  </si>
  <si>
    <t>Seventh grade Field Trip  10/30/2019</t>
  </si>
  <si>
    <t>1428</t>
  </si>
  <si>
    <t>Sixth grade Field Trip  11/13/2019</t>
  </si>
  <si>
    <t>1429</t>
  </si>
  <si>
    <t>Seventh grade Field Trip  11/14/2019</t>
  </si>
  <si>
    <t>1430</t>
  </si>
  <si>
    <t>Second  grade Field Trip  11/07/2019</t>
  </si>
  <si>
    <t>1431</t>
  </si>
  <si>
    <t>Fourth grade Field Trip  11/07/2019</t>
  </si>
  <si>
    <t>1432</t>
  </si>
  <si>
    <t>Fifth grade  Field Trip  11/12/2019</t>
  </si>
  <si>
    <t>1433</t>
  </si>
  <si>
    <t>Eighth grade Field Trip  11/15/2019</t>
  </si>
  <si>
    <t>MGM Resorts refund check</t>
  </si>
  <si>
    <t>ACh</t>
  </si>
  <si>
    <t>Coca-Cola Bottling Company United, Inc.</t>
  </si>
  <si>
    <t>08/01/2019 payroll taxes #101</t>
  </si>
  <si>
    <t>08/01/2019 payroll #101</t>
  </si>
  <si>
    <t>08/01/2019 payroll #102</t>
  </si>
  <si>
    <t>08/08/2019 payroll taxes #102</t>
  </si>
  <si>
    <t>July 2019 Transfer to maintain $250,000.00 balance in payroll account</t>
  </si>
  <si>
    <t>08/08/2019 payroll #104</t>
  </si>
  <si>
    <t>08/08/2019 payroll #103</t>
  </si>
  <si>
    <t>08/08/2019 payroll # 103</t>
  </si>
  <si>
    <t>08/08/2019 payroll taxes #103</t>
  </si>
  <si>
    <t>08/08/2019 payroll taxes #104</t>
  </si>
  <si>
    <t>PEPM - Netchex Complete GRF - August 2019</t>
  </si>
  <si>
    <t>S&amp;W payroll ACH return</t>
  </si>
  <si>
    <t>08/15/2019 payroll #105</t>
  </si>
  <si>
    <t>08/15/2019 payroll taxes #105</t>
  </si>
  <si>
    <t>08/22/2019 payroll #106</t>
  </si>
  <si>
    <t>08/22/2019 payroll taxes #106</t>
  </si>
  <si>
    <t>08/30/2019 payroll #108</t>
  </si>
  <si>
    <t>08/30/2019 payroll taxes #108</t>
  </si>
  <si>
    <t>08/30/2019 payroll #107</t>
  </si>
  <si>
    <t>08/30/2019 payroll</t>
  </si>
  <si>
    <t>08/30/2019 payroll taxes #107</t>
  </si>
  <si>
    <t>https://app.bill.com/BillPay?id=blp01DIZIDDYBK4084lo</t>
  </si>
  <si>
    <t>https://app.bill.com/BillPay?id=blp01JTKIMWJZW4083iy</t>
  </si>
  <si>
    <t>https://app.bill.com/BillPay?id=blp01WAKODCSTX4084lm</t>
  </si>
  <si>
    <t>https://app.bill.com/BillPay?id=blp01SPCIRSGJY40e4is</t>
  </si>
  <si>
    <t>https://app.bill.com/BillPay?id=blp01BTGHEOVZE40g55v</t>
  </si>
  <si>
    <t>https://app.bill.com/BillPay?id=blp01UHFNOJKEY40g55y</t>
  </si>
  <si>
    <t>https://app.bill.com/BillPay?id=blp01EWGYLAGWW40e4iv</t>
  </si>
  <si>
    <t>https://app.bill.com/BillPay?id=blp01CPUBUZYAQ40g563</t>
  </si>
  <si>
    <t>https://app.bill.com/BillPay?id=blp01SIQDLAOJF40g55w</t>
  </si>
  <si>
    <t>https://app.bill.com/BillPay?id=blp01CPSEZKPSB40g55x</t>
  </si>
  <si>
    <t>https://app.bill.com/BillPay?id=blp01YDGWLWHTS4086dp</t>
  </si>
  <si>
    <t>https://app.bill.com/BillPay?id=blp01KIKGBFUVQ41d0k0</t>
  </si>
  <si>
    <t>https://app.bill.com/BillPay?id=blp01ZFBACSBJN41d0pp</t>
  </si>
  <si>
    <t>https://app.bill.com/BillPay?id=blp01XLYQTPUKK41d0ti</t>
  </si>
  <si>
    <t>https://app.bill.com/BillPay?id=blp01OMJKLLIDS41d39i</t>
  </si>
  <si>
    <t>https://app.bill.com/BillPay?id=blp01PEMRZXDUX41d38y</t>
  </si>
  <si>
    <t>https://app.bill.com/BillPay?id=blp01DEYYFJVPD41d38u</t>
  </si>
  <si>
    <t>https://app.bill.com/BillPay?id=blp01ZVGLYSATN41d38r</t>
  </si>
  <si>
    <t>Brionna Barcolleh</t>
  </si>
  <si>
    <t>https://app.bill.com/BillPay?id=blp01KVYQUJDTB41d39e</t>
  </si>
  <si>
    <t>https://app.bill.com/BillPay?id=blp01GLMGGDYZS41d398</t>
  </si>
  <si>
    <t>https://app.bill.com/BillPay?id=blp01OCMATGAEJ41d39q</t>
  </si>
  <si>
    <t>https://app.bill.com/BillPay?id=blp01KFHIPQXIC41d392</t>
  </si>
  <si>
    <t>https://app.bill.com/BillPay?id=blp01RIKFTEGBV41kkus</t>
  </si>
  <si>
    <t>https://app.bill.com/BillPay?id=blp01FCLPFESDV41kkur</t>
  </si>
  <si>
    <t>https://app.bill.com/BillPay?id=blp01LXQCTSICT41kknv</t>
  </si>
  <si>
    <t>https://app.bill.com/BillPay?id=blp01DYSGPSTWE41kkuq</t>
  </si>
  <si>
    <t>Cleo G. Usry</t>
  </si>
  <si>
    <t>https://app.bill.com/BillPay?id=blp01IIOOBNVWN41kknt</t>
  </si>
  <si>
    <t>https://app.bill.com/BillPay?id=blp01PFXBXWLBM41kknz</t>
  </si>
  <si>
    <t>https://app.bill.com/BillPay?id=blp01RWGDBDQHU41kknr</t>
  </si>
  <si>
    <t>https://app.bill.com/BillPay?id=blp01KFFTBUVKI41kknx</t>
  </si>
  <si>
    <t>https://app.bill.com/BillPay?id=blp01JEQUQNUFA41kknp</t>
  </si>
  <si>
    <t>https://app.bill.com/BillPay?id=blp01FTCRBPLWK41kko1</t>
  </si>
  <si>
    <t>https://app.bill.com/BillPay?id=blp01JHDDXAILT41uy2d</t>
  </si>
  <si>
    <t>https://app.bill.com/BillPay?id=blp01GJISBQZSK41d39n</t>
  </si>
  <si>
    <t>https://app.bill.com/BillPay?id=blp01FIIOXUHUN42mlnw</t>
  </si>
  <si>
    <t>Betty Huger</t>
  </si>
  <si>
    <t>https://app.bill.com/BillPay?id=blp01TXETSSFPN42mlrd</t>
  </si>
  <si>
    <t>https://app.bill.com/BillPay?id=blp01OGFWKVBNH42mlr9</t>
  </si>
  <si>
    <t>https://app.bill.com/BillPay?id=blp01IHRPSHWOR41kknn</t>
  </si>
  <si>
    <t>https://app.bill.com/BillPay?id=blp01UDMYNSHGZ41kknm</t>
  </si>
  <si>
    <t>Amber Dunn</t>
  </si>
  <si>
    <t>https://app.bill.com/BillPay?id=blp01RUQOOBNTP4335i9</t>
  </si>
  <si>
    <t>Jacquelyn George</t>
  </si>
  <si>
    <t>https://app.bill.com/BillPay?id=blp01ATNNDYBNE433g07</t>
  </si>
  <si>
    <t>https://app.bill.com/BillPay?id=blp01ZTJZGHSHB433g08</t>
  </si>
  <si>
    <t>Itaski Arnette</t>
  </si>
  <si>
    <t>https://app.bill.com/BillPay?id=blp01FYCDHUKMS433g0e</t>
  </si>
  <si>
    <t>https://app.bill.com/BillPay?id=blp01GCFETHHSP433g0j</t>
  </si>
  <si>
    <t>https://app.bill.com/BillPay?id=blp01UERKKSKJB433g0a</t>
  </si>
  <si>
    <t>https://app.bill.com/BillPay?id=blp01RYEJHBSVS42mlrf</t>
  </si>
  <si>
    <t>https://app.bill.com/BillPay?id=blp01QLYVCYSNC439ek8</t>
  </si>
  <si>
    <t>https://app.bill.com/BillPay?id=blp01EORFGOWET439ek6</t>
  </si>
  <si>
    <t>https://app.bill.com/BillPay?id=blp01MICCTYWHP439ek5</t>
  </si>
  <si>
    <t>https://app.bill.com/BillPay?id=blp01XNTKCKMJS439eka</t>
  </si>
  <si>
    <t>https://app.bill.com/BillPay?id=blp01OTKDUEWGW439ekc</t>
  </si>
  <si>
    <t>https://app.bill.com/BillPay?id=blp01PMTQEUMKK439ek3</t>
  </si>
  <si>
    <t>Apex Learning</t>
  </si>
  <si>
    <t>https://app.bill.com/BillPay?id=blp01KUUUHWKTF439eur</t>
  </si>
  <si>
    <t>https://app.bill.com/BillPay?id=blp01XMMTWLJDR439eke</t>
  </si>
  <si>
    <t>https://app.bill.com/BillPay?id=blp01NQZQWKAZN43cmj6</t>
  </si>
  <si>
    <t>https://app.bill.com/BillPay?id=blp01NYCJDQLRS42mlqv</t>
  </si>
  <si>
    <t>https://app.bill.com/BillPay?id=blp01PJFRZFEGJ42mlr5</t>
  </si>
  <si>
    <t>https://app.bill.com/BillPay?id=blp01NZXBCVTJD42mlr0</t>
  </si>
  <si>
    <t>https://app.bill.com/BillPay?id=blp01GOTQNOGCI42mlqz</t>
  </si>
  <si>
    <t>https://app.bill.com/BillPay?id=blp01NGGLEGGMF42mlqx</t>
  </si>
  <si>
    <t>https://app.bill.com/BillPay?id=blp01AXPAXTMIO42mlqt</t>
  </si>
  <si>
    <t>https://app.bill.com/BillPay?id=blp01ZYRJTDTMD42mlr3</t>
  </si>
  <si>
    <t>https://app.bill.com/BillPay?id=blp01PHXWMPQJL42mlqy</t>
  </si>
  <si>
    <t>https://app.bill.com/BillPay?id=blp01OWKBDWCNB42mlqs</t>
  </si>
  <si>
    <t>https://app.bill.com/BillPay?id=blp01NTAHGWCUN42mlr1</t>
  </si>
  <si>
    <t>https://app.bill.com/BillPay?id=blp01ONAQWCNAD43sjis</t>
  </si>
  <si>
    <t>https://app.bill.com/BillPay?id=blp01VMUFRBSDU43sizs</t>
  </si>
  <si>
    <t>https://app.bill.com/BillPay?id=blp01FRKWHFVTZ43sjir</t>
  </si>
  <si>
    <t>https://app.bill.com/BillPay?id=blp01QOWYUVWGB43sir9</t>
  </si>
  <si>
    <t>https://app.bill.com/BillPay?id=blp01YYRCCAUTB43sjim</t>
  </si>
  <si>
    <t>https://app.bill.com/BillPay?id=blp01NWCXFPRIA43sk7q</t>
  </si>
  <si>
    <t>https://app.bill.com/BillPay?id=blp01EHINDCZNU43sizt</t>
  </si>
  <si>
    <t>https://app.bill.com/BillPay?id=blp01AXYZODMKV43sjin</t>
  </si>
  <si>
    <t>https://app.bill.com/BillPay?id=blp01CQYEXHCKA43sjiq</t>
  </si>
  <si>
    <t>https://app.bill.com/BillPay?id=blp01UHROSZZCP43sk7s</t>
  </si>
  <si>
    <t>https://app.bill.com/BillPay?id=blp01LGNKSHJTG43sk0q</t>
  </si>
  <si>
    <t>https://app.bill.com/BillPay?id=blp01RZBTKDTNB43si1p</t>
  </si>
  <si>
    <t>https://app.bill.com/BillPay?id=blp01EKWWKSNWD43sizr</t>
  </si>
  <si>
    <t>https://app.bill.com/BillPay?id=blp01QCCHBLZNM43shxz</t>
  </si>
  <si>
    <t>https://app.bill.com/BillPay?id=blp01NHQWPKEPX43si30</t>
  </si>
  <si>
    <t>https://app.bill.com/BillPay?id=blp01HIENPLHPL43sizv</t>
  </si>
  <si>
    <t>https://app.bill.com/BillPay?id=blp01PEMOKPZHH43sizu</t>
  </si>
  <si>
    <t>https://app.bill.com/BillPay?id=blp01ASCAFGELM43zyb6</t>
  </si>
  <si>
    <t>https://app.bill.com/BillPay?id=blp01SPKNGBNDO43zy6j</t>
  </si>
  <si>
    <t>https://app.bill.com/BillPay?id=blp01KUTIIPXZV43zxpk</t>
  </si>
  <si>
    <t>JE0819001</t>
  </si>
  <si>
    <t>Dept of Education (SNP)</t>
  </si>
  <si>
    <t>August 2019 SNP submission accrual</t>
  </si>
  <si>
    <t>20500469</t>
  </si>
  <si>
    <t>Title I Salary Reimbursement Jan, Feb &amp; Mar  2019</t>
  </si>
  <si>
    <t>JE0819020</t>
  </si>
  <si>
    <t xml:space="preserve"> January 2019 Title I reimbursement adjustment</t>
  </si>
  <si>
    <t>JE0819021</t>
  </si>
  <si>
    <t>February 2019 Title I reimbursement adjustment</t>
  </si>
  <si>
    <t>JE0819022</t>
  </si>
  <si>
    <t>Reverse of GJE JE43020191 -- March 2019 Title I Submission</t>
  </si>
  <si>
    <t>JE0819030</t>
  </si>
  <si>
    <t>August 2019 Title I submission accrual</t>
  </si>
  <si>
    <t>JE0819008</t>
  </si>
  <si>
    <t>FY19 Facility Grant correction</t>
  </si>
  <si>
    <t>JE0719033R</t>
  </si>
  <si>
    <t>Reverse of GJE JE0719033 -- Karissa Alcock FLEX billing - July 19</t>
  </si>
  <si>
    <t>JE0819003</t>
  </si>
  <si>
    <t>August 2019 Aflac billing discrepancy: Itaski Arnette</t>
  </si>
  <si>
    <t>JE0819005</t>
  </si>
  <si>
    <t>Humana (A/R)</t>
  </si>
  <si>
    <t>August 2019 Humana Billing discrepancy: Lionel Cross</t>
  </si>
  <si>
    <t>JE0819023</t>
  </si>
  <si>
    <t>JE0819024</t>
  </si>
  <si>
    <t>August 2019 Transamerica billing discrepancy: Jennifer Ellison</t>
  </si>
  <si>
    <t>JE0819025</t>
  </si>
  <si>
    <t>August 2019 Transamerica billing discrepancy: Yaquita Porter</t>
  </si>
  <si>
    <t>JE0819026</t>
  </si>
  <si>
    <t>August 2019 Transamerica billing discrepancy: Arlicia Sloan</t>
  </si>
  <si>
    <t>JE0819027</t>
  </si>
  <si>
    <t>August 2019 Humana Billing discrepancy: Latahnja Hood</t>
  </si>
  <si>
    <t>JE0819028</t>
  </si>
  <si>
    <t>August 2019 Humana Billing discrepancy: Arlicia Sloan</t>
  </si>
  <si>
    <t>JE0819029</t>
  </si>
  <si>
    <t>August 2019 Humana Billing discrepancy: Tamara Watson</t>
  </si>
  <si>
    <t>August 2019 Humana Billing discrepancy: Brionna Barcolleh</t>
  </si>
  <si>
    <t>JE0819031</t>
  </si>
  <si>
    <t>August 2019 DOAS Billing discrepancy: M. Bennings</t>
  </si>
  <si>
    <t>JE0819032</t>
  </si>
  <si>
    <t>August 2019 DOAS Billing discrepancy: I. Arnette</t>
  </si>
  <si>
    <t>JE0819033</t>
  </si>
  <si>
    <t>August 2019 DOAS Billing discrepancy: J. Bonds</t>
  </si>
  <si>
    <t>JE0819034</t>
  </si>
  <si>
    <t>August 2019 DOAS Billing discrepancy: J. Ejike</t>
  </si>
  <si>
    <t>JE0819035</t>
  </si>
  <si>
    <t>August 2019 DOAS Billing discrepancy: J. Ellison</t>
  </si>
  <si>
    <t>JE0819036</t>
  </si>
  <si>
    <t>August 2019 DOAS Billing discrepancy: A. Greenlee</t>
  </si>
  <si>
    <t>JE0819037</t>
  </si>
  <si>
    <t>August 2019 DOAS Billing discrepancy: D. Johnson-Ray</t>
  </si>
  <si>
    <t>JE0819038</t>
  </si>
  <si>
    <t>August 2019 DOAS Billing discrepancy: D. Latham</t>
  </si>
  <si>
    <t>JE0819039</t>
  </si>
  <si>
    <t>August 2019 DOAS Billing discrepancy: C. Lovett</t>
  </si>
  <si>
    <t>JE0819040</t>
  </si>
  <si>
    <t>August 2019 DOAS Billing discrepancy: D. Morton</t>
  </si>
  <si>
    <t>JE0819041</t>
  </si>
  <si>
    <t>August 2019 DOAS Billing discrepancy: M. Quitman</t>
  </si>
  <si>
    <t>JE0819042</t>
  </si>
  <si>
    <t>August 2019 DOAS Billing discrepancy: K. Rhoe</t>
  </si>
  <si>
    <t>JE0819043</t>
  </si>
  <si>
    <t>August 2019 DOAS Billing discrepancy: A. Sloan</t>
  </si>
  <si>
    <t>JE0819044</t>
  </si>
  <si>
    <t>August 2019 DOAS Billing discrepancy: T. Watson</t>
  </si>
  <si>
    <t>JE0819045</t>
  </si>
  <si>
    <t>August 2019 DOAS Billing discrepancy: A. Whittington</t>
  </si>
  <si>
    <t>Chris Lovett FLEX billing - July 19 correction</t>
  </si>
  <si>
    <t>JE06301915R</t>
  </si>
  <si>
    <t>Reverse of GJE JE06301915 -- Jazzmyne Bonds payroll deduction correction - Mar 19 - May - 19</t>
  </si>
  <si>
    <t>SOINV0017722</t>
  </si>
  <si>
    <t>Tutorial School wide enrollments</t>
  </si>
  <si>
    <t>JE0819013</t>
  </si>
  <si>
    <t>AdvancED prepaid allocation (2 of 12)</t>
  </si>
  <si>
    <t>JE0819009</t>
  </si>
  <si>
    <t>IXL Learning prepaid allocation (11 of 12)</t>
  </si>
  <si>
    <t>JE0819010</t>
  </si>
  <si>
    <t>WC monthly allocation (10 of 12)</t>
  </si>
  <si>
    <t>JE0819011</t>
  </si>
  <si>
    <t>Innersync prepaid allocation (9 of 12)</t>
  </si>
  <si>
    <t>JE0819012</t>
  </si>
  <si>
    <t>Emerald Data Solutions prepaid allocations (7 of 12)</t>
  </si>
  <si>
    <t>Mssionary Baptist Church prepaid allocation Q3 (2 of 3)</t>
  </si>
  <si>
    <t>JE0819014</t>
  </si>
  <si>
    <t>NWEA prepaid allocation (1 of 12)</t>
  </si>
  <si>
    <t>JE0819015</t>
  </si>
  <si>
    <t>Apex Learning prepaid allocation (1 of 12)</t>
  </si>
  <si>
    <t>150989</t>
  </si>
  <si>
    <t>INV#150989 Breakfast and Lunch services</t>
  </si>
  <si>
    <t>IN745098</t>
  </si>
  <si>
    <t>Contract overage charge for 06/30/2019 - 7/29/2019</t>
  </si>
  <si>
    <t>1023</t>
  </si>
  <si>
    <t>General labor: Student support, Building operations and Cafe operations for August  2019</t>
  </si>
  <si>
    <t>9993932</t>
  </si>
  <si>
    <t>9993934</t>
  </si>
  <si>
    <t>08022018</t>
  </si>
  <si>
    <t>Reimbursement - Classroom supplies</t>
  </si>
  <si>
    <t>150990</t>
  </si>
  <si>
    <t>INV#150990 Lunch services</t>
  </si>
  <si>
    <t>08022019-ACH</t>
  </si>
  <si>
    <t>17027</t>
  </si>
  <si>
    <t>Teachers names mounted</t>
  </si>
  <si>
    <t>42726</t>
  </si>
  <si>
    <t>Monthly Accounting &amp; CFO Services August  2019</t>
  </si>
  <si>
    <t>08052019</t>
  </si>
  <si>
    <t>Teacher support meeting meal</t>
  </si>
  <si>
    <t>27122490</t>
  </si>
  <si>
    <t>Recycle Bill  08/05/20119</t>
  </si>
  <si>
    <t>150991</t>
  </si>
  <si>
    <t>INV#150991 Lunch services</t>
  </si>
  <si>
    <t>170-MC</t>
  </si>
  <si>
    <t>150992</t>
  </si>
  <si>
    <t>INV#150992 Lunch services</t>
  </si>
  <si>
    <t>9994008</t>
  </si>
  <si>
    <t>08062019-ACH</t>
  </si>
  <si>
    <t>300058255</t>
  </si>
  <si>
    <t>8x40 Storage Double-Door-Rent 08/07/2019 to 09/05/2019 Serial 751383&amp;748013</t>
  </si>
  <si>
    <t>1560-MC</t>
  </si>
  <si>
    <t>1559-MC</t>
  </si>
  <si>
    <t>150993</t>
  </si>
  <si>
    <t>INV#150993 Lunch services</t>
  </si>
  <si>
    <t>29663-MC</t>
  </si>
  <si>
    <t>08082019</t>
  </si>
  <si>
    <t>Reimbursement for Instructional supplies</t>
  </si>
  <si>
    <t>150994</t>
  </si>
  <si>
    <t>INV#150994 Lunch services</t>
  </si>
  <si>
    <t>9994154</t>
  </si>
  <si>
    <t>9994152</t>
  </si>
  <si>
    <t>9994156</t>
  </si>
  <si>
    <t>9994149</t>
  </si>
  <si>
    <t>9994157</t>
  </si>
  <si>
    <t>9994257</t>
  </si>
  <si>
    <t>9994150</t>
  </si>
  <si>
    <t>9994161</t>
  </si>
  <si>
    <t>150995</t>
  </si>
  <si>
    <t>INV#150995 Lunch services</t>
  </si>
  <si>
    <t>9994155</t>
  </si>
  <si>
    <t>9994163</t>
  </si>
  <si>
    <t>08092019-MC</t>
  </si>
  <si>
    <t>STEM 101 Adjusted</t>
  </si>
  <si>
    <t>Brenda Porter</t>
  </si>
  <si>
    <t>ASP Drama Instruction 7/30, 8/5, 8/6 &amp; 8/7/19</t>
  </si>
  <si>
    <t>081019</t>
  </si>
  <si>
    <t>Sirrender Group, LLC</t>
  </si>
  <si>
    <t>Summer school  cleaning</t>
  </si>
  <si>
    <t>1561-MC</t>
  </si>
  <si>
    <t>APC UPS Battery Backup &amp; Surge Protector with USB Charger, 600VA, and Cisco SFP 300-24 managed P...</t>
  </si>
  <si>
    <t>150996</t>
  </si>
  <si>
    <t>INV#150996 Lunch services</t>
  </si>
  <si>
    <t>300061406</t>
  </si>
  <si>
    <t>8x40 Storage Double-Door-Rent 08/12/2019 to 09/10/2019 Serial#756396</t>
  </si>
  <si>
    <t>08312019</t>
  </si>
  <si>
    <t>Ga Breeze coverage 8/1/19 - 8/31/19</t>
  </si>
  <si>
    <t>Bill Pmt -CCard</t>
  </si>
  <si>
    <t>7704828407001</t>
  </si>
  <si>
    <t>08132019</t>
  </si>
  <si>
    <t>Curriculum  GSE (Georgia Standards of Excellence)  Alignment</t>
  </si>
  <si>
    <t>INV#SOINV0017722  tutorial School wide enrollments</t>
  </si>
  <si>
    <t>09012019</t>
  </si>
  <si>
    <t>Life Ins &amp; accidental death and dismemberment Coverage Period: 9/1/19 - 10/1/19</t>
  </si>
  <si>
    <t>030008090</t>
  </si>
  <si>
    <t>Coverage 09/01/19-09/30/19</t>
  </si>
  <si>
    <t>30170-MC</t>
  </si>
  <si>
    <t>08132019-A</t>
  </si>
  <si>
    <t>Curriculum  GSE (Georgia Standards of Excellence)  2 of 2 payment</t>
  </si>
  <si>
    <t>150997</t>
  </si>
  <si>
    <t>INV#150997 Breakfast and Lunch services</t>
  </si>
  <si>
    <t>08142019</t>
  </si>
  <si>
    <t>2019 Charter school renewal application - Professional Services</t>
  </si>
  <si>
    <t>150998</t>
  </si>
  <si>
    <t>INV#150998 Lunch services</t>
  </si>
  <si>
    <t>86719401</t>
  </si>
  <si>
    <t>Internet services for 08/15/19-09/14/19</t>
  </si>
  <si>
    <t>150999</t>
  </si>
  <si>
    <t>INV#150999 Lunch services</t>
  </si>
  <si>
    <t>08152019</t>
  </si>
  <si>
    <t>Reimbursement for instructional  Chromebooks</t>
  </si>
  <si>
    <t>STEM 102 A</t>
  </si>
  <si>
    <t>Anjil Jeter</t>
  </si>
  <si>
    <t>ASP Drama Instruction 8/12/2019</t>
  </si>
  <si>
    <t>STEM 102B</t>
  </si>
  <si>
    <t>ASP Drama Instruction 8/14/2019</t>
  </si>
  <si>
    <t>151000</t>
  </si>
  <si>
    <t>INV#151000 Lunch services</t>
  </si>
  <si>
    <t>30231-MC</t>
  </si>
  <si>
    <t>30245-MC</t>
  </si>
  <si>
    <t>30233-MC</t>
  </si>
  <si>
    <t>30243-MC</t>
  </si>
  <si>
    <t>30250-MC</t>
  </si>
  <si>
    <t>30238-MC</t>
  </si>
  <si>
    <t>30251-MC</t>
  </si>
  <si>
    <t>30235-MC</t>
  </si>
  <si>
    <t>30241-MC</t>
  </si>
  <si>
    <t>30248-MC</t>
  </si>
  <si>
    <t>30247-MC</t>
  </si>
  <si>
    <t>154251</t>
  </si>
  <si>
    <t>INV#154251 Lunch services</t>
  </si>
  <si>
    <t>0672120509</t>
  </si>
  <si>
    <t>Monthly phone services 8/19/19 - 9/18/19</t>
  </si>
  <si>
    <t>08162019</t>
  </si>
  <si>
    <t>Professional services - Parent and student</t>
  </si>
  <si>
    <t>9994371</t>
  </si>
  <si>
    <t>9994369</t>
  </si>
  <si>
    <t>9994372</t>
  </si>
  <si>
    <t>9994373</t>
  </si>
  <si>
    <t>9994370</t>
  </si>
  <si>
    <t>154252</t>
  </si>
  <si>
    <t>INV#154252 Lunch services</t>
  </si>
  <si>
    <t>097816665</t>
  </si>
  <si>
    <t>Copier charges &amp; Usage 6/30/19 - 8/10/19   contract-EX9299964</t>
  </si>
  <si>
    <t>097816666</t>
  </si>
  <si>
    <t>Copier charges &amp; Usage 6/30/19 - 8/10/19   contract-EX9299974</t>
  </si>
  <si>
    <t>08202019</t>
  </si>
  <si>
    <t>Professional services - Parent and student workshop</t>
  </si>
  <si>
    <t>154253</t>
  </si>
  <si>
    <t>INV#154253 Lunch services</t>
  </si>
  <si>
    <t>154254</t>
  </si>
  <si>
    <t>INV#154254 Lunch services</t>
  </si>
  <si>
    <t>0299</t>
  </si>
  <si>
    <t>13 Large full color posters, 135 feet laminating , and 4 poster board</t>
  </si>
  <si>
    <t>2503478926</t>
  </si>
  <si>
    <t>Employee Benefits Life Ins for 8/1/19-8/31/19</t>
  </si>
  <si>
    <t>154255</t>
  </si>
  <si>
    <t>INV#154255 Lunch services</t>
  </si>
  <si>
    <t>08232019-ACH</t>
  </si>
  <si>
    <t>Phone and internet services 08/23/19 - 9/22/19</t>
  </si>
  <si>
    <t>76886</t>
  </si>
  <si>
    <t>STEM 103 E</t>
  </si>
  <si>
    <t>Efrem Whitaker II</t>
  </si>
  <si>
    <t>ASP Drama Instruction 8/21/2019</t>
  </si>
  <si>
    <t>STEM A</t>
  </si>
  <si>
    <t>ASP Drama Instruction 8/19/2019</t>
  </si>
  <si>
    <t>LPA20190824</t>
  </si>
  <si>
    <t>Repair and material</t>
  </si>
  <si>
    <t>08262019-MC</t>
  </si>
  <si>
    <t>35160-MC</t>
  </si>
  <si>
    <t>154256</t>
  </si>
  <si>
    <t>INV#154256 Lunch services</t>
  </si>
  <si>
    <t>601</t>
  </si>
  <si>
    <t>American Security Safe &amp; Lock, LLC</t>
  </si>
  <si>
    <t>Service call, and labor for keys work</t>
  </si>
  <si>
    <t>300069535</t>
  </si>
  <si>
    <t>8x40 Storage Double-Door-Rent 08/26/2019 to 09/24/2019  Serial#748415</t>
  </si>
  <si>
    <t>08272019-MC</t>
  </si>
  <si>
    <t>Janitorial supplies</t>
  </si>
  <si>
    <t>154257</t>
  </si>
  <si>
    <t>INV#154257 Lunch services</t>
  </si>
  <si>
    <t>9994483</t>
  </si>
  <si>
    <t>257080</t>
  </si>
  <si>
    <t>Insurance coverage for 08/01/19-08/31/19</t>
  </si>
  <si>
    <t>7523141001-08282019</t>
  </si>
  <si>
    <t>Power Bill 7/28/19 - 8/27/19</t>
  </si>
  <si>
    <t>08282019-MC</t>
  </si>
  <si>
    <t>Georgia Aquarium</t>
  </si>
  <si>
    <t>Advance deposit 2nd  grade  field trip</t>
  </si>
  <si>
    <t>154258</t>
  </si>
  <si>
    <t>INV#154258 Lunch services</t>
  </si>
  <si>
    <t>171</t>
  </si>
  <si>
    <t>Maintenance and new configuration of internet, telephone, &amp; set up installation and deployment o...</t>
  </si>
  <si>
    <t>154259</t>
  </si>
  <si>
    <t>INV#154259 Lunch services</t>
  </si>
  <si>
    <t>154260</t>
  </si>
  <si>
    <t>INV#154260 Lunch services</t>
  </si>
  <si>
    <t>STEAM 104 B</t>
  </si>
  <si>
    <t>ASP Drama Instruction 8/31/2019</t>
  </si>
  <si>
    <t>STEAM 104 A</t>
  </si>
  <si>
    <t>ASP Drama Instruction 8/26/2019</t>
  </si>
  <si>
    <t>71834-August2019-ACH</t>
  </si>
  <si>
    <t>403b Plan Contribution  8.1.19 - 8.31.19</t>
  </si>
  <si>
    <t>LEADPA083119-1</t>
  </si>
  <si>
    <t>The Chapman Corporation</t>
  </si>
  <si>
    <t>Employment screenings for 08/01/19-08/31/19</t>
  </si>
  <si>
    <t>E$C801$3$TRS82019ACH</t>
  </si>
  <si>
    <t>TRS Monthly contribution 8/1/19 - 8/31/19</t>
  </si>
  <si>
    <t>Supplies 08/02/2019</t>
  </si>
  <si>
    <t>July 2019 Bill.com charges</t>
  </si>
  <si>
    <t>7/7/19-8/6/19 Credit card statement</t>
  </si>
  <si>
    <t>Supplies 8/7/19</t>
  </si>
  <si>
    <t>Supplies 8/8/19</t>
  </si>
  <si>
    <t>Supplies 8/19/19</t>
  </si>
  <si>
    <t>Supplies 8/21/19</t>
  </si>
  <si>
    <t>Purchase credit</t>
  </si>
  <si>
    <t>Meal refund</t>
  </si>
  <si>
    <t>Supplies 07/31/2019</t>
  </si>
  <si>
    <t>Meal 08/02/2019</t>
  </si>
  <si>
    <t>Meal 08/06/2019</t>
  </si>
  <si>
    <t>Supreme Fish Delight</t>
  </si>
  <si>
    <t>Meal 08/09/19</t>
  </si>
  <si>
    <t>Meal 09/06/19</t>
  </si>
  <si>
    <t>QT (QuickTrip)</t>
  </si>
  <si>
    <t>Meals 8/12/19</t>
  </si>
  <si>
    <t>Krispy Kreme Doughnuts</t>
  </si>
  <si>
    <t>Meal 08/12/19</t>
  </si>
  <si>
    <t>Papa John's</t>
  </si>
  <si>
    <t>Supplies 8/15/2019</t>
  </si>
  <si>
    <t>Meal 08/15/2019</t>
  </si>
  <si>
    <t>Meal 08/16/2019</t>
  </si>
  <si>
    <t>Meal 08/19/2019</t>
  </si>
  <si>
    <t>Supplies 08/19/2019</t>
  </si>
  <si>
    <t>Meal 08/22/2019</t>
  </si>
  <si>
    <t>Meal 08/23/2019</t>
  </si>
  <si>
    <t>Meal 08/28/2019</t>
  </si>
  <si>
    <t>Meal 08/30/2019</t>
  </si>
  <si>
    <t>PR0819001</t>
  </si>
  <si>
    <t>08-30-19 Ga Breeze #108</t>
  </si>
  <si>
    <t>08-30-19 Ga Breeze #108 - Antonio Mahone</t>
  </si>
  <si>
    <t>08-30-19 Trans Elite Life #108</t>
  </si>
  <si>
    <t>JE0819006</t>
  </si>
  <si>
    <t>September 2019 expense allocations</t>
  </si>
  <si>
    <t>Jazzmyne Bonds payroll deduction correction - Mar 19 - May - 19d</t>
  </si>
  <si>
    <t>08-30-19 Aflac #108</t>
  </si>
  <si>
    <t>08-30-19 Aflac #108 - Robert Hatchett</t>
  </si>
  <si>
    <t>September 2019 Nationwide Invoice # 09012019</t>
  </si>
  <si>
    <t>August 2019 Aflac billing discrepancy: Jennifer Ellison</t>
  </si>
  <si>
    <t>PR081902</t>
  </si>
  <si>
    <t>08-02-19  ER Taxes #101</t>
  </si>
  <si>
    <t>08-02-19 EE Taxes #101</t>
  </si>
  <si>
    <t>08-02-19 Net Payroll #101</t>
  </si>
  <si>
    <t>08-09-19 Payroll HZT #80</t>
  </si>
  <si>
    <t>PR081906</t>
  </si>
  <si>
    <t>08-06-19  ER Taxes #102</t>
  </si>
  <si>
    <t>08-06-19 EE Taxes #102</t>
  </si>
  <si>
    <t>08-06-19 Net Payroll #102</t>
  </si>
  <si>
    <t>PR081906-2</t>
  </si>
  <si>
    <t>08-06-19 Payroll HZT #79</t>
  </si>
  <si>
    <t>PR081909</t>
  </si>
  <si>
    <t>08-09-19  ER Taxes #103</t>
  </si>
  <si>
    <t>08-09-19 EE Taxes #103</t>
  </si>
  <si>
    <t>08-09-19 Net Payroll #103</t>
  </si>
  <si>
    <t>PR081909-2</t>
  </si>
  <si>
    <t>08-09-19  ER Taxes #104</t>
  </si>
  <si>
    <t>08-09-19 EE Taxes #104</t>
  </si>
  <si>
    <t>08-09-19 Net Payroll #104</t>
  </si>
  <si>
    <t>PR081619-2</t>
  </si>
  <si>
    <t>08-09-19 Net Payroll #81</t>
  </si>
  <si>
    <t>PR081619</t>
  </si>
  <si>
    <t>08-16-19  ER Taxes #105</t>
  </si>
  <si>
    <t>08-16-19 EE Taxes #105</t>
  </si>
  <si>
    <t>08-16-19 Net Payroll #105</t>
  </si>
  <si>
    <t>PR082319-2</t>
  </si>
  <si>
    <t>08-16-19 Net Payroll #82</t>
  </si>
  <si>
    <t>PR082319</t>
  </si>
  <si>
    <t>08-23-19  ER Taxes #106</t>
  </si>
  <si>
    <t>08-23-19 EE Taxes #106</t>
  </si>
  <si>
    <t>08-23-19 Net Payroll #106</t>
  </si>
  <si>
    <t>PR083019-2</t>
  </si>
  <si>
    <t>08-23-19 Net Payroll #83</t>
  </si>
  <si>
    <t>PR082319-3</t>
  </si>
  <si>
    <t>08-23-19  ER Taxes #107</t>
  </si>
  <si>
    <t>08-23-19 EE Taxes #107</t>
  </si>
  <si>
    <t>08-23-19 Net Payroll #107</t>
  </si>
  <si>
    <t>08-30-19  ER Taxes #108</t>
  </si>
  <si>
    <t>08-30-19 EE Taxes #108</t>
  </si>
  <si>
    <t>08-30-19 Net Payroll #108</t>
  </si>
  <si>
    <t>08/30/2019 Payroll #83</t>
  </si>
  <si>
    <t>ER Match July &amp; August 2019</t>
  </si>
  <si>
    <t>0270260</t>
  </si>
  <si>
    <t>36382</t>
  </si>
  <si>
    <t>2nd Bi-Annual CAM/North Metro/Denise Diamond</t>
  </si>
  <si>
    <t>First Grade Field Trip</t>
  </si>
  <si>
    <t>Second Grade Field Trip</t>
  </si>
  <si>
    <t>Fourth Grade Field Trip</t>
  </si>
  <si>
    <t>Fifth Grade Field Trip</t>
  </si>
  <si>
    <t>Sixth Grade Field Trip</t>
  </si>
  <si>
    <t>Seventh Grade Field Trip</t>
  </si>
  <si>
    <t>Third Grade Field Trip</t>
  </si>
  <si>
    <t>Fouth Grade Field Trip</t>
  </si>
  <si>
    <t>Seven Grade Field Trip</t>
  </si>
  <si>
    <t>Eighth Grade Field Trip</t>
  </si>
  <si>
    <t>March 2019 Title I Submission</t>
  </si>
  <si>
    <t>08-30-19 Payroll #108</t>
  </si>
  <si>
    <t>08-09-19 - Inst-Subs-Certified #81</t>
  </si>
  <si>
    <t>08-09-19 - Inst-Subs-Non Certified #81</t>
  </si>
  <si>
    <t>08-16-19 - Inst-Subs-Non Certified #82</t>
  </si>
  <si>
    <t>08-23-19 - Inst-Subs-Non Certified #83</t>
  </si>
  <si>
    <t>08-02-19 Payroll #101</t>
  </si>
  <si>
    <t>08-23-19 Payroll #106</t>
  </si>
  <si>
    <t>08-06-19 Payroll #102</t>
  </si>
  <si>
    <t>08-09-19 Payroll #103</t>
  </si>
  <si>
    <t>08-09-19 Payroll #104</t>
  </si>
  <si>
    <t>08-16-19 Payroll #105</t>
  </si>
  <si>
    <t>08-23-19 Payroll #107</t>
  </si>
  <si>
    <t>08-30-19 Humana Medical #108</t>
  </si>
  <si>
    <t xml:space="preserve">September 2019 EE Health insurance contribution				</t>
  </si>
  <si>
    <t xml:space="preserve">September 2019 ER Health insurance contribution				</t>
  </si>
  <si>
    <t xml:space="preserve">September 2019 Wellness engagement incentives				</t>
  </si>
  <si>
    <t>September 2019 EE Health insurance payroll discrepancies</t>
  </si>
  <si>
    <t>September 2019 ER Health insurance billing discrepancies</t>
  </si>
  <si>
    <t>08-02-19 FICA -Teachers #101</t>
  </si>
  <si>
    <t>08-02-19 FICA - Inst- PE/Art #101</t>
  </si>
  <si>
    <t>08-02-19 FICA - Inst - Aids #101</t>
  </si>
  <si>
    <t>08-06-19 FICA -Teachers #102</t>
  </si>
  <si>
    <t>08-09-19 FICA -Teachers #103</t>
  </si>
  <si>
    <t>08-09-19 FICA -Teachers #104</t>
  </si>
  <si>
    <t>08-16-19 FICA -Teachers #105</t>
  </si>
  <si>
    <t>08-23-19 FICA -Teachers #106</t>
  </si>
  <si>
    <t>08-23-19 FICA -Inst-Aids and Parapro #106</t>
  </si>
  <si>
    <t>08-23-19 FICA -Teachers #107</t>
  </si>
  <si>
    <t>08-30-19 FICA -Teachers #108</t>
  </si>
  <si>
    <t>08-30-19 FICA - Inst- PE/Art #108</t>
  </si>
  <si>
    <t>08-30-19 FICA - Inst - Aids #108</t>
  </si>
  <si>
    <t>08-23-19 TRS - Inst - #106</t>
  </si>
  <si>
    <t>08-30-19 TRS - Inst #108</t>
  </si>
  <si>
    <t>TRS August 2019 Monthly payment EE contribution</t>
  </si>
  <si>
    <t>TRS August 2019 Monthly payment ER contribution</t>
  </si>
  <si>
    <t>08-02-19 FUTA - Inst - Teachers #101</t>
  </si>
  <si>
    <t>08-02-19 SUTA - Inst - Teachers #101</t>
  </si>
  <si>
    <t>08-02-19 FUTA - Inst - Aids #101</t>
  </si>
  <si>
    <t>08-02-19 SUTA - Inst - Aids #101</t>
  </si>
  <si>
    <t>08-06-19 FUTA - Inst - Teachers #102</t>
  </si>
  <si>
    <t>08-06-19 SUTA - Inst - Teachers #102</t>
  </si>
  <si>
    <t>08-09-19 FUTA - Inst - Teachers #103</t>
  </si>
  <si>
    <t>08-09-19 SUTA - Inst - Teachers #103</t>
  </si>
  <si>
    <t>08-09-19 FUTA - Inst - Teachers #104</t>
  </si>
  <si>
    <t>08-09-19 SUTA - Inst - Teachers #104</t>
  </si>
  <si>
    <t>08-16-19 FUTA - Inst - Teachers #105</t>
  </si>
  <si>
    <t>08-16-19 SUTA - Inst - Teachers #105</t>
  </si>
  <si>
    <t>08-23-19 FUTA - Inst - Teachers #106</t>
  </si>
  <si>
    <t>08-23-19 SUTA - Inst - Teachers #106</t>
  </si>
  <si>
    <t>08-23-19 FUTA - Inst - Teachers #107</t>
  </si>
  <si>
    <t>08-23-19 SUTA - Inst - Teachers #107</t>
  </si>
  <si>
    <t>08-30-19 FUTA - Teachers #108</t>
  </si>
  <si>
    <t>08-30-19 SUTA - Teachers #108</t>
  </si>
  <si>
    <t>08-30-19 Valic - Inst  #108</t>
  </si>
  <si>
    <t>September 2019 Nationwide</t>
  </si>
  <si>
    <t>08-30-19 FICA - Nurse #108</t>
  </si>
  <si>
    <t>08-30-19 FICA - Counselor #108</t>
  </si>
  <si>
    <t>08-30-19 TRS - PS #108</t>
  </si>
  <si>
    <t>JE0819050</t>
  </si>
  <si>
    <t>08-30-19 FICA - IIS Other Admin #108</t>
  </si>
  <si>
    <t>08-30-19 TRS - IIS #108</t>
  </si>
  <si>
    <t>08-23-19 - GA-Clerical #83</t>
  </si>
  <si>
    <t>1545585</t>
  </si>
  <si>
    <t xml:space="preserve">September 2019 EE Health insurance contribution						</t>
  </si>
  <si>
    <t xml:space="preserve">September 2019 ER Health insurance contribution			</t>
  </si>
  <si>
    <t>08-30-19 FICA - SA - Director #108</t>
  </si>
  <si>
    <t>08-30-19 FICA - SA - Clerical #108</t>
  </si>
  <si>
    <t>08-30-19 FICA - SA - Technology #108</t>
  </si>
  <si>
    <t>08-30-19 Payroll #108 Mr. Hall TRS Deduction return</t>
  </si>
  <si>
    <t>08-30-19 TRS - SA #108</t>
  </si>
  <si>
    <t>08-30-19 Valic - SA #108</t>
  </si>
  <si>
    <t>Curriculum GSE Alignment</t>
  </si>
  <si>
    <t>RCA  50 in 4k TV</t>
  </si>
  <si>
    <t>240-616 · SA-Expendable Computer Equip</t>
  </si>
  <si>
    <t>Total 240-616 · SA-Expendable Computer Equip</t>
  </si>
  <si>
    <t>July  2019 Bill.com charges</t>
  </si>
  <si>
    <t>Coverage 09/01/19-09/30/19 fee</t>
  </si>
  <si>
    <t>Install electrical outlets</t>
  </si>
  <si>
    <t>Install flat screen TV</t>
  </si>
  <si>
    <t>Strip and Wax middle school</t>
  </si>
  <si>
    <t>Strip and wax STEM Lab</t>
  </si>
  <si>
    <t>Cleaning and Scrub floors elementary</t>
  </si>
  <si>
    <t>Carpet Cleaning</t>
  </si>
  <si>
    <t>Repair hand wash, ice machine, and bathroom</t>
  </si>
  <si>
    <t>Wall mount and HDMI cable</t>
  </si>
  <si>
    <t>parts and materials</t>
  </si>
  <si>
    <t>Total 310-410 · SNP-Water, Sewer, Cleaning</t>
  </si>
  <si>
    <t>Breakfast services 08/01/2019</t>
  </si>
  <si>
    <t>Lunch services 08/01/2019</t>
  </si>
  <si>
    <t>Breakfast services 08/02/19</t>
  </si>
  <si>
    <t>Lunch services 08/02/19</t>
  </si>
  <si>
    <t>Breakfast services 08/05/19</t>
  </si>
  <si>
    <t>Lunch services 08/05/19</t>
  </si>
  <si>
    <t>Breakfast services 08/06/19</t>
  </si>
  <si>
    <t>Lunch services 08/06/19</t>
  </si>
  <si>
    <t>Breakfast services 08/07/19</t>
  </si>
  <si>
    <t>Lunch services 08/07/19</t>
  </si>
  <si>
    <t>Breakfast services 08/08/19</t>
  </si>
  <si>
    <t>Lunch services 08/08/19</t>
  </si>
  <si>
    <t>Breakfast services 08/09/19</t>
  </si>
  <si>
    <t>Lunch services 08/09/19</t>
  </si>
  <si>
    <t>Breakfast services 08/12/19</t>
  </si>
  <si>
    <t>Lunch services 08/12/19</t>
  </si>
  <si>
    <t>Breakfast services 08/13/19</t>
  </si>
  <si>
    <t>Lunch services 08/13/19</t>
  </si>
  <si>
    <t>Lunch services 08/14/19</t>
  </si>
  <si>
    <t>Breakfast services 08/14/19</t>
  </si>
  <si>
    <t>Breakfast services 08/15/19</t>
  </si>
  <si>
    <t>Lunch services 08/15/19</t>
  </si>
  <si>
    <t>Lunch services 08/16/19</t>
  </si>
  <si>
    <t>Breakfast services 08/16/19</t>
  </si>
  <si>
    <t>Lunch services 08/19/19</t>
  </si>
  <si>
    <t>Breakfast services 08/19/19</t>
  </si>
  <si>
    <t>Lunch services 08/20/19</t>
  </si>
  <si>
    <t>Breakfast services 08/20/19</t>
  </si>
  <si>
    <t>Breakfast services 08/21/19</t>
  </si>
  <si>
    <t>Lunch services 08/21/19</t>
  </si>
  <si>
    <t>Lunch services 08/22/19</t>
  </si>
  <si>
    <t>Breakfast services 08/22/19</t>
  </si>
  <si>
    <t>Breakfast services 08/23/19</t>
  </si>
  <si>
    <t>Lunch services 08/23/19</t>
  </si>
  <si>
    <t>Lunch services 08/26/19</t>
  </si>
  <si>
    <t>Breakfast services 08/26/19</t>
  </si>
  <si>
    <t>Lunch services 08/27/19</t>
  </si>
  <si>
    <t>Breakfast services 08/27/19</t>
  </si>
  <si>
    <t>Lunch services 08/28/19</t>
  </si>
  <si>
    <t>Breakfast services 08/28/19</t>
  </si>
  <si>
    <t>Lunch services 08/29/19</t>
  </si>
  <si>
    <t>Breakfast services 08/29/19</t>
  </si>
  <si>
    <t>Lunch services 08/30/19</t>
  </si>
  <si>
    <t>Breakfast services 08/30/19</t>
  </si>
  <si>
    <t>Drama Instruction 7/30, 8/5, 8/6 &amp; 8/7/19</t>
  </si>
  <si>
    <t>Drama Instruction 8/21/2019</t>
  </si>
  <si>
    <t>Total 330-300 · ASP-Purchase Prof. Services</t>
  </si>
  <si>
    <t>Donations</t>
  </si>
  <si>
    <t>Vending</t>
  </si>
  <si>
    <t>Facility Grant</t>
  </si>
  <si>
    <t>STEM ASP Snacks</t>
  </si>
  <si>
    <t>SNP - Other</t>
  </si>
  <si>
    <t>Total SNP</t>
  </si>
  <si>
    <t>1st Grade Field Trip</t>
  </si>
  <si>
    <t>2nd Grade 1st Semester Field</t>
  </si>
  <si>
    <t>2nd Grade Field Trip</t>
  </si>
  <si>
    <t>3rd Grade Field Trip</t>
  </si>
  <si>
    <t>4th Grade Field Trip</t>
  </si>
  <si>
    <t>5th Grade Field Trip</t>
  </si>
  <si>
    <t>6th Grade Field Trip</t>
  </si>
  <si>
    <t>7th Grade Field Trip</t>
  </si>
  <si>
    <t>8th Grade 1st Semester Field</t>
  </si>
  <si>
    <t>Kindergarten Field Trip</t>
  </si>
  <si>
    <t>(SNP)</t>
  </si>
  <si>
    <t>Aug 31, 19</t>
  </si>
  <si>
    <t>Aug - Walmart donation</t>
  </si>
  <si>
    <t>Jul - Locker replacement, Aug - Coca Cola</t>
  </si>
  <si>
    <t>Aug - stipends overbudget</t>
  </si>
  <si>
    <t>Aug - includes termed employees</t>
  </si>
  <si>
    <t>Aug - New hires</t>
  </si>
  <si>
    <t>Aug - J. George expense</t>
  </si>
  <si>
    <t>Jul - Las Vegas Conference, Aug - hotel credit</t>
  </si>
  <si>
    <t>Jul - Mr. Hall Valic contract fulfillment, Aug- recognizing ER match</t>
  </si>
  <si>
    <t>Aug - Arnette &amp; George expenses</t>
  </si>
  <si>
    <t>Aug - contract overages</t>
  </si>
  <si>
    <t>Aug - sign purchase</t>
  </si>
  <si>
    <t>Aug - K. Roberts summer maintenance</t>
  </si>
  <si>
    <t>Aug - floor waxing</t>
  </si>
  <si>
    <t>Aug - key work</t>
  </si>
  <si>
    <t>Aug - No ASP budget</t>
  </si>
  <si>
    <t>Jul - No budget; Aug - Dr. Arnette termed</t>
  </si>
  <si>
    <t>Jul - Dr. Arnette payroll deduction not included on bill</t>
  </si>
  <si>
    <t>Aug - No insurance bill received</t>
  </si>
  <si>
    <t>Aug - J. George salary but no budget here</t>
  </si>
  <si>
    <t>Jul - Breakfast program supplies, Aug - table purchase but no budget here</t>
  </si>
  <si>
    <t>Jul - Budgeted amounts begin in Aug, Aug - over budget</t>
  </si>
  <si>
    <t>Aug - substitutes over budget</t>
  </si>
  <si>
    <t>Aug - laptops but no budget here</t>
  </si>
  <si>
    <t>Aug - no budget here</t>
  </si>
  <si>
    <t>Jul - No budget, Aug- Emerald Data Solutions</t>
  </si>
  <si>
    <t>July through August 2019</t>
  </si>
  <si>
    <t>Jul 19</t>
  </si>
  <si>
    <t>Aug 19</t>
  </si>
  <si>
    <t>Jul - Aug 19</t>
  </si>
  <si>
    <t>YTD Budget</t>
  </si>
  <si>
    <t>% of YTD Budget</t>
  </si>
  <si>
    <t>$ Over YTD Budget</t>
  </si>
  <si>
    <t>Cash on Hand Days (Prior year YTD Expense $4,986,461)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</si>
</sst>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=0]&quot;&quot;_(&quot;-&quot;00&quot;&quot;_)&quot;&quot;;[&lt;0]&quot;&quot;_(&quot;&quot;\(&quot;&quot;#,##0.00&quot;&quot;\)&quot;&quot;;&quot;&quot;_(&quot;&quot;#,##0.00&quot;&quot;_)&quot;&quot;;&quot;_(&quot;@&quot;_)&quot;"/>
    <numFmt numFmtId="165" formatCode="[=0]&quot;&quot;_(&quot;-&quot;00&quot;&quot;_)&quot;&quot;;[&lt;0]&quot;&quot;_(&quot;&quot;\(&quot;&quot;#,##0&quot;&quot;\)&quot;&quot;;&quot;&quot;_(&quot;&quot;#,##0&quot;&quot;_)&quot;&quot;;&quot;_(&quot;@&quot;_)&quot;"/>
    <numFmt numFmtId="166" formatCode="mm/dd/yyyy"/>
    <numFmt numFmtId="167" formatCode="#,##0.00;\-#,##0.00"/>
    <numFmt numFmtId="168" formatCode="#,##0.0#%;\-#,##0.0#%"/>
    <numFmt numFmtId="169" formatCode="[=0]&quot;&quot;_(&quot;-&quot;00.00&quot;&quot;_)&quot;&quot;;[&lt;0]&quot;&quot;_(&quot;&quot;\(&quot;&quot;#,##0.00&quot;&quot;\)&quot;&quot;;&quot;&quot;_(&quot;&quot;#,##0.00&quot;&quot;_)&quot;&quot;;&quot;_(&quot;@&quot;_)&quot;"/>
    <numFmt numFmtId="170" formatCode="#,##0.00;&quot;&quot;\-&quot;&quot;#,##0.00"/>
    <numFmt numFmtId="171" formatCode="#,##0;\-#,##0"/>
  </numFmts>
  <fonts count="37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8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i/>
      <sz val="11"/>
      <color rgb="FFFF0000"/>
      <name val="Times New Roman"/>
      <family val="1"/>
    </font>
    <font>
      <sz val="8"/>
      <color rgb="FF0066CC"/>
      <name val="Times New Roman"/>
      <family val="1"/>
    </font>
    <font>
      <sz val="10"/>
      <color rgb="FF000000"/>
      <name val="Times New Roman"/>
      <family val="1"/>
    </font>
    <font>
      <sz val="8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8"/>
      <color rgb="FF00008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indexed="55"/>
      <name val="Calibri"/>
      <family val="2"/>
    </font>
    <font>
      <b/>
      <sz val="8"/>
      <color indexed="55"/>
      <name val="Arial"/>
      <family val="2"/>
    </font>
    <font>
      <sz val="8"/>
      <color indexed="55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A5B6CB"/>
        <bgColor rgb="FFBFBFBF"/>
      </patternFill>
    </fill>
    <fill>
      <patternFill patternType="solid">
        <fgColor rgb="FF99CCFF"/>
        <bgColor rgb="FFB7DEE8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A5B6CB"/>
      </patternFill>
    </fill>
    <fill>
      <patternFill patternType="solid">
        <fgColor rgb="FFB97135"/>
        <bgColor rgb="FF808080"/>
      </patternFill>
    </fill>
    <fill>
      <patternFill patternType="solid">
        <fgColor rgb="FFDBEEF4"/>
        <bgColor rgb="FFEBF1DE"/>
      </patternFill>
    </fill>
    <fill>
      <patternFill patternType="solid">
        <fgColor rgb="FFFAC090"/>
        <bgColor rgb="FFFCD5B5"/>
      </patternFill>
    </fill>
    <fill>
      <patternFill patternType="solid">
        <fgColor rgb="FFFFFF00"/>
        <bgColor indexed="64"/>
      </patternFill>
    </fill>
    <fill>
      <patternFill patternType="solid">
        <fgColor rgb="FFFAC090"/>
        <bgColor rgb="FFFFCC99"/>
      </patternFill>
    </fill>
    <fill>
      <patternFill patternType="solid">
        <fgColor rgb="FFC3D69B"/>
        <bgColor rgb="FFBFBFBF"/>
      </patternFill>
    </fill>
    <fill>
      <patternFill patternType="solid">
        <fgColor rgb="FFA9D08E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5911"/>
        <bgColor rgb="FF000000"/>
      </patternFill>
    </fill>
    <fill>
      <patternFill patternType="solid">
        <fgColor rgb="FF70AD47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rgb="FFFDEADA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0" fontId="9" fillId="0" borderId="0"/>
    <xf numFmtId="9" fontId="26" fillId="0" borderId="0" applyFont="0" applyFill="0" applyBorder="0" applyAlignment="0" applyProtection="0"/>
    <xf numFmtId="0" fontId="8" fillId="0" borderId="0"/>
    <xf numFmtId="0" fontId="26" fillId="0" borderId="0"/>
    <xf numFmtId="0" fontId="7" fillId="0" borderId="0"/>
    <xf numFmtId="0" fontId="6" fillId="0" borderId="0"/>
    <xf numFmtId="0" fontId="5" fillId="0" borderId="0"/>
    <xf numFmtId="44" fontId="26" fillId="0" borderId="0" applyFont="0" applyFill="0" applyBorder="0" applyAlignment="0" applyProtection="0"/>
    <xf numFmtId="0" fontId="4" fillId="0" borderId="0"/>
    <xf numFmtId="0" fontId="3" fillId="0" borderId="0"/>
    <xf numFmtId="43" fontId="26" fillId="0" borderId="0" applyFont="0" applyFill="0" applyBorder="0" applyAlignment="0" applyProtection="0"/>
    <xf numFmtId="0" fontId="2" fillId="0" borderId="0"/>
    <xf numFmtId="0" fontId="1" fillId="0" borderId="0"/>
  </cellStyleXfs>
  <cellXfs count="257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17" fontId="13" fillId="0" borderId="0" xfId="0" applyNumberFormat="1" applyFont="1"/>
    <xf numFmtId="0" fontId="12" fillId="0" borderId="0" xfId="0" applyFont="1" applyAlignment="1">
      <alignment horizontal="center"/>
    </xf>
    <xf numFmtId="164" fontId="10" fillId="0" borderId="0" xfId="0" applyNumberFormat="1" applyFont="1"/>
    <xf numFmtId="0" fontId="14" fillId="0" borderId="0" xfId="0" applyFont="1" applyAlignment="1">
      <alignment horizontal="center"/>
    </xf>
    <xf numFmtId="0" fontId="14" fillId="3" borderId="2" xfId="0" applyFont="1" applyFill="1" applyBorder="1"/>
    <xf numFmtId="0" fontId="14" fillId="3" borderId="2" xfId="0" applyFont="1" applyFill="1" applyBorder="1" applyAlignment="1">
      <alignment horizontal="center"/>
    </xf>
    <xf numFmtId="0" fontId="14" fillId="0" borderId="0" xfId="0" applyFont="1"/>
    <xf numFmtId="0" fontId="14" fillId="0" borderId="2" xfId="0" applyFont="1" applyBorder="1"/>
    <xf numFmtId="165" fontId="12" fillId="0" borderId="2" xfId="0" applyNumberFormat="1" applyFont="1" applyBorder="1" applyAlignment="1">
      <alignment wrapText="1"/>
    </xf>
    <xf numFmtId="0" fontId="15" fillId="0" borderId="0" xfId="0" applyFont="1"/>
    <xf numFmtId="49" fontId="14" fillId="0" borderId="5" xfId="0" applyNumberFormat="1" applyFont="1" applyBorder="1"/>
    <xf numFmtId="0" fontId="14" fillId="0" borderId="7" xfId="0" applyFont="1" applyBorder="1"/>
    <xf numFmtId="0" fontId="12" fillId="0" borderId="7" xfId="0" applyFont="1" applyBorder="1" applyAlignment="1">
      <alignment wrapText="1"/>
    </xf>
    <xf numFmtId="0" fontId="12" fillId="0" borderId="2" xfId="0" applyFont="1" applyBorder="1" applyAlignment="1">
      <alignment wrapText="1"/>
    </xf>
    <xf numFmtId="165" fontId="14" fillId="0" borderId="9" xfId="0" applyNumberFormat="1" applyFont="1" applyBorder="1"/>
    <xf numFmtId="0" fontId="16" fillId="0" borderId="7" xfId="0" applyFont="1" applyBorder="1" applyAlignment="1">
      <alignment wrapText="1"/>
    </xf>
    <xf numFmtId="165" fontId="14" fillId="3" borderId="2" xfId="0" applyNumberFormat="1" applyFont="1" applyFill="1" applyBorder="1" applyAlignment="1">
      <alignment wrapText="1"/>
    </xf>
    <xf numFmtId="49" fontId="14" fillId="2" borderId="2" xfId="0" applyNumberFormat="1" applyFont="1" applyFill="1" applyBorder="1" applyAlignment="1">
      <alignment horizontal="center" wrapText="1"/>
    </xf>
    <xf numFmtId="0" fontId="17" fillId="0" borderId="0" xfId="0" applyFont="1"/>
    <xf numFmtId="164" fontId="12" fillId="0" borderId="0" xfId="0" applyNumberFormat="1" applyFont="1"/>
    <xf numFmtId="0" fontId="12" fillId="0" borderId="6" xfId="0" applyFont="1" applyBorder="1"/>
    <xf numFmtId="0" fontId="18" fillId="0" borderId="0" xfId="0" applyFont="1"/>
    <xf numFmtId="0" fontId="14" fillId="0" borderId="3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9" fontId="14" fillId="4" borderId="12" xfId="0" applyNumberFormat="1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4" fillId="0" borderId="5" xfId="0" applyFont="1" applyBorder="1"/>
    <xf numFmtId="49" fontId="14" fillId="0" borderId="0" xfId="0" applyNumberFormat="1" applyFont="1"/>
    <xf numFmtId="0" fontId="12" fillId="0" borderId="2" xfId="0" applyFont="1" applyBorder="1"/>
    <xf numFmtId="164" fontId="12" fillId="7" borderId="2" xfId="0" applyNumberFormat="1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164" fontId="12" fillId="0" borderId="2" xfId="0" applyNumberFormat="1" applyFont="1" applyBorder="1"/>
    <xf numFmtId="164" fontId="12" fillId="0" borderId="2" xfId="0" applyNumberFormat="1" applyFont="1" applyBorder="1" applyAlignment="1">
      <alignment horizontal="center"/>
    </xf>
    <xf numFmtId="164" fontId="14" fillId="0" borderId="5" xfId="0" applyNumberFormat="1" applyFont="1" applyBorder="1"/>
    <xf numFmtId="164" fontId="14" fillId="0" borderId="0" xfId="0" applyNumberFormat="1" applyFont="1"/>
    <xf numFmtId="164" fontId="12" fillId="0" borderId="6" xfId="0" applyNumberFormat="1" applyFont="1" applyBorder="1"/>
    <xf numFmtId="49" fontId="12" fillId="0" borderId="2" xfId="0" applyNumberFormat="1" applyFont="1" applyBorder="1"/>
    <xf numFmtId="164" fontId="14" fillId="0" borderId="0" xfId="0" applyNumberFormat="1" applyFont="1" applyAlignment="1">
      <alignment horizontal="center"/>
    </xf>
    <xf numFmtId="164" fontId="14" fillId="0" borderId="8" xfId="0" applyNumberFormat="1" applyFont="1" applyBorder="1"/>
    <xf numFmtId="164" fontId="14" fillId="0" borderId="10" xfId="0" applyNumberFormat="1" applyFont="1" applyBorder="1"/>
    <xf numFmtId="164" fontId="14" fillId="0" borderId="9" xfId="0" applyNumberFormat="1" applyFont="1" applyBorder="1"/>
    <xf numFmtId="169" fontId="12" fillId="0" borderId="2" xfId="0" applyNumberFormat="1" applyFont="1" applyBorder="1" applyAlignment="1">
      <alignment wrapText="1"/>
    </xf>
    <xf numFmtId="169" fontId="12" fillId="0" borderId="7" xfId="0" applyNumberFormat="1" applyFont="1" applyBorder="1" applyAlignment="1">
      <alignment wrapText="1"/>
    </xf>
    <xf numFmtId="169" fontId="14" fillId="3" borderId="2" xfId="0" applyNumberFormat="1" applyFont="1" applyFill="1" applyBorder="1" applyAlignment="1">
      <alignment wrapText="1"/>
    </xf>
    <xf numFmtId="9" fontId="22" fillId="11" borderId="15" xfId="0" applyNumberFormat="1" applyFont="1" applyFill="1" applyBorder="1" applyAlignment="1">
      <alignment horizontal="center" wrapText="1"/>
    </xf>
    <xf numFmtId="0" fontId="22" fillId="11" borderId="0" xfId="0" applyFont="1" applyFill="1" applyAlignment="1">
      <alignment horizontal="center" wrapText="1"/>
    </xf>
    <xf numFmtId="170" fontId="12" fillId="0" borderId="2" xfId="0" applyNumberFormat="1" applyFont="1" applyBorder="1"/>
    <xf numFmtId="10" fontId="12" fillId="0" borderId="2" xfId="2" applyNumberFormat="1" applyFont="1" applyBorder="1"/>
    <xf numFmtId="10" fontId="12" fillId="0" borderId="2" xfId="0" applyNumberFormat="1" applyFont="1" applyBorder="1"/>
    <xf numFmtId="49" fontId="14" fillId="0" borderId="2" xfId="0" applyNumberFormat="1" applyFont="1" applyBorder="1"/>
    <xf numFmtId="164" fontId="14" fillId="5" borderId="2" xfId="0" applyNumberFormat="1" applyFont="1" applyFill="1" applyBorder="1"/>
    <xf numFmtId="10" fontId="12" fillId="7" borderId="2" xfId="2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/>
    </xf>
    <xf numFmtId="0" fontId="14" fillId="0" borderId="21" xfId="0" applyFont="1" applyBorder="1"/>
    <xf numFmtId="164" fontId="12" fillId="0" borderId="21" xfId="0" applyNumberFormat="1" applyFont="1" applyFill="1" applyBorder="1"/>
    <xf numFmtId="164" fontId="12" fillId="0" borderId="21" xfId="0" applyNumberFormat="1" applyFont="1" applyBorder="1"/>
    <xf numFmtId="0" fontId="12" fillId="12" borderId="2" xfId="0" applyFont="1" applyFill="1" applyBorder="1" applyAlignment="1">
      <alignment horizontal="center"/>
    </xf>
    <xf numFmtId="0" fontId="14" fillId="13" borderId="2" xfId="0" applyFont="1" applyFill="1" applyBorder="1" applyAlignment="1">
      <alignment horizontal="center" wrapText="1"/>
    </xf>
    <xf numFmtId="0" fontId="12" fillId="13" borderId="2" xfId="0" applyFont="1" applyFill="1" applyBorder="1" applyAlignment="1">
      <alignment horizontal="center"/>
    </xf>
    <xf numFmtId="0" fontId="12" fillId="13" borderId="22" xfId="0" applyFont="1" applyFill="1" applyBorder="1" applyAlignment="1">
      <alignment horizontal="center"/>
    </xf>
    <xf numFmtId="0" fontId="28" fillId="0" borderId="0" xfId="0" applyFont="1"/>
    <xf numFmtId="49" fontId="21" fillId="0" borderId="0" xfId="4" applyNumberFormat="1" applyFont="1" applyAlignment="1">
      <alignment horizontal="right"/>
    </xf>
    <xf numFmtId="164" fontId="12" fillId="0" borderId="0" xfId="0" applyNumberFormat="1" applyFont="1" applyBorder="1"/>
    <xf numFmtId="0" fontId="12" fillId="15" borderId="2" xfId="0" applyFont="1" applyFill="1" applyBorder="1"/>
    <xf numFmtId="164" fontId="12" fillId="0" borderId="10" xfId="0" applyNumberFormat="1" applyFont="1" applyBorder="1"/>
    <xf numFmtId="0" fontId="12" fillId="12" borderId="2" xfId="0" applyFont="1" applyFill="1" applyBorder="1"/>
    <xf numFmtId="0" fontId="12" fillId="16" borderId="2" xfId="0" applyFont="1" applyFill="1" applyBorder="1"/>
    <xf numFmtId="0" fontId="12" fillId="17" borderId="2" xfId="0" applyFont="1" applyFill="1" applyBorder="1"/>
    <xf numFmtId="49" fontId="22" fillId="0" borderId="3" xfId="4" applyNumberFormat="1" applyFont="1" applyBorder="1"/>
    <xf numFmtId="49" fontId="22" fillId="0" borderId="5" xfId="4" applyNumberFormat="1" applyFont="1" applyBorder="1"/>
    <xf numFmtId="49" fontId="22" fillId="0" borderId="8" xfId="4" applyNumberFormat="1" applyFont="1" applyBorder="1"/>
    <xf numFmtId="169" fontId="14" fillId="0" borderId="4" xfId="0" applyNumberFormat="1" applyFont="1" applyBorder="1"/>
    <xf numFmtId="169" fontId="14" fillId="0" borderId="6" xfId="0" applyNumberFormat="1" applyFont="1" applyBorder="1"/>
    <xf numFmtId="49" fontId="12" fillId="0" borderId="2" xfId="0" applyNumberFormat="1" applyFont="1" applyBorder="1" applyAlignment="1">
      <alignment wrapText="1"/>
    </xf>
    <xf numFmtId="49" fontId="22" fillId="0" borderId="15" xfId="1" applyNumberFormat="1" applyFont="1" applyBorder="1" applyAlignment="1">
      <alignment horizontal="center" wrapText="1"/>
    </xf>
    <xf numFmtId="44" fontId="0" fillId="0" borderId="0" xfId="8" applyFont="1"/>
    <xf numFmtId="44" fontId="27" fillId="0" borderId="0" xfId="8" applyFont="1"/>
    <xf numFmtId="0" fontId="14" fillId="0" borderId="0" xfId="0" applyNumberFormat="1" applyFont="1"/>
    <xf numFmtId="44" fontId="12" fillId="0" borderId="13" xfId="8" applyFont="1" applyBorder="1"/>
    <xf numFmtId="44" fontId="12" fillId="0" borderId="6" xfId="8" applyFont="1" applyBorder="1"/>
    <xf numFmtId="44" fontId="14" fillId="0" borderId="14" xfId="8" applyFont="1" applyBorder="1"/>
    <xf numFmtId="0" fontId="12" fillId="18" borderId="2" xfId="0" applyFont="1" applyFill="1" applyBorder="1" applyAlignment="1">
      <alignment horizontal="center"/>
    </xf>
    <xf numFmtId="10" fontId="22" fillId="11" borderId="0" xfId="0" applyNumberFormat="1" applyFont="1" applyFill="1" applyBorder="1" applyAlignment="1">
      <alignment horizontal="right" wrapText="1"/>
    </xf>
    <xf numFmtId="10" fontId="22" fillId="11" borderId="19" xfId="0" applyNumberFormat="1" applyFont="1" applyFill="1" applyBorder="1" applyAlignment="1">
      <alignment horizontal="right" wrapText="1"/>
    </xf>
    <xf numFmtId="10" fontId="22" fillId="11" borderId="17" xfId="0" applyNumberFormat="1" applyFont="1" applyFill="1" applyBorder="1" applyAlignment="1">
      <alignment horizontal="right" wrapText="1"/>
    </xf>
    <xf numFmtId="0" fontId="0" fillId="0" borderId="0" xfId="0" applyBorder="1"/>
    <xf numFmtId="44" fontId="0" fillId="0" borderId="0" xfId="8" applyFont="1" applyBorder="1"/>
    <xf numFmtId="0" fontId="22" fillId="0" borderId="0" xfId="0" applyFont="1" applyFill="1" applyBorder="1" applyAlignment="1">
      <alignment wrapText="1"/>
    </xf>
    <xf numFmtId="10" fontId="22" fillId="11" borderId="0" xfId="0" applyNumberFormat="1" applyFont="1" applyFill="1" applyBorder="1" applyAlignment="1">
      <alignment horizontal="center" wrapText="1"/>
    </xf>
    <xf numFmtId="10" fontId="21" fillId="11" borderId="19" xfId="0" applyNumberFormat="1" applyFont="1" applyFill="1" applyBorder="1" applyAlignment="1">
      <alignment horizontal="right" wrapText="1"/>
    </xf>
    <xf numFmtId="0" fontId="12" fillId="0" borderId="2" xfId="0" applyFont="1" applyFill="1" applyBorder="1"/>
    <xf numFmtId="49" fontId="23" fillId="0" borderId="0" xfId="13" applyNumberFormat="1" applyFont="1" applyAlignment="1">
      <alignment horizontal="centerContinuous"/>
    </xf>
    <xf numFmtId="49" fontId="22" fillId="0" borderId="0" xfId="13" applyNumberFormat="1" applyFont="1" applyAlignment="1">
      <alignment horizontal="centerContinuous"/>
    </xf>
    <xf numFmtId="49" fontId="1" fillId="0" borderId="0" xfId="13" applyNumberFormat="1"/>
    <xf numFmtId="49" fontId="20" fillId="0" borderId="0" xfId="13" applyNumberFormat="1" applyFont="1" applyAlignment="1">
      <alignment horizontal="right"/>
    </xf>
    <xf numFmtId="0" fontId="1" fillId="0" borderId="0" xfId="13"/>
    <xf numFmtId="49" fontId="24" fillId="0" borderId="0" xfId="13" applyNumberFormat="1" applyFont="1" applyAlignment="1">
      <alignment horizontal="centerContinuous"/>
    </xf>
    <xf numFmtId="166" fontId="20" fillId="0" borderId="0" xfId="13" applyNumberFormat="1" applyFont="1" applyAlignment="1">
      <alignment horizontal="right"/>
    </xf>
    <xf numFmtId="49" fontId="25" fillId="0" borderId="0" xfId="13" applyNumberFormat="1" applyFont="1" applyAlignment="1">
      <alignment horizontal="centerContinuous"/>
    </xf>
    <xf numFmtId="49" fontId="22" fillId="0" borderId="0" xfId="13" applyNumberFormat="1" applyFont="1"/>
    <xf numFmtId="49" fontId="1" fillId="0" borderId="0" xfId="13" applyNumberFormat="1" applyAlignment="1">
      <alignment horizontal="centerContinuous"/>
    </xf>
    <xf numFmtId="49" fontId="1" fillId="0" borderId="16" xfId="13" applyNumberFormat="1" applyBorder="1" applyAlignment="1">
      <alignment horizontal="centerContinuous"/>
    </xf>
    <xf numFmtId="49" fontId="22" fillId="0" borderId="0" xfId="13" applyNumberFormat="1" applyFont="1" applyAlignment="1">
      <alignment horizontal="center"/>
    </xf>
    <xf numFmtId="49" fontId="22" fillId="0" borderId="15" xfId="13" applyNumberFormat="1" applyFont="1" applyBorder="1" applyAlignment="1">
      <alignment horizontal="center"/>
    </xf>
    <xf numFmtId="49" fontId="1" fillId="0" borderId="0" xfId="13" applyNumberFormat="1" applyAlignment="1">
      <alignment horizontal="center"/>
    </xf>
    <xf numFmtId="0" fontId="1" fillId="0" borderId="0" xfId="13" applyAlignment="1">
      <alignment horizontal="center"/>
    </xf>
    <xf numFmtId="167" fontId="21" fillId="0" borderId="0" xfId="13" applyNumberFormat="1" applyFont="1"/>
    <xf numFmtId="49" fontId="21" fillId="0" borderId="0" xfId="13" applyNumberFormat="1" applyFont="1"/>
    <xf numFmtId="168" fontId="21" fillId="0" borderId="0" xfId="13" applyNumberFormat="1" applyFont="1"/>
    <xf numFmtId="167" fontId="21" fillId="0" borderId="17" xfId="13" applyNumberFormat="1" applyFont="1" applyBorder="1"/>
    <xf numFmtId="168" fontId="21" fillId="0" borderId="17" xfId="13" applyNumberFormat="1" applyFont="1" applyBorder="1"/>
    <xf numFmtId="167" fontId="21" fillId="0" borderId="18" xfId="13" applyNumberFormat="1" applyFont="1" applyBorder="1"/>
    <xf numFmtId="168" fontId="21" fillId="0" borderId="18" xfId="13" applyNumberFormat="1" applyFont="1" applyBorder="1"/>
    <xf numFmtId="167" fontId="21" fillId="0" borderId="19" xfId="13" applyNumberFormat="1" applyFont="1" applyBorder="1"/>
    <xf numFmtId="168" fontId="21" fillId="0" borderId="19" xfId="13" applyNumberFormat="1" applyFont="1" applyBorder="1"/>
    <xf numFmtId="167" fontId="22" fillId="0" borderId="20" xfId="13" applyNumberFormat="1" applyFont="1" applyBorder="1"/>
    <xf numFmtId="168" fontId="22" fillId="0" borderId="20" xfId="13" applyNumberFormat="1" applyFont="1" applyBorder="1"/>
    <xf numFmtId="0" fontId="22" fillId="0" borderId="0" xfId="13" applyFont="1"/>
    <xf numFmtId="167" fontId="21" fillId="0" borderId="0" xfId="0" applyNumberFormat="1" applyFont="1"/>
    <xf numFmtId="167" fontId="21" fillId="0" borderId="17" xfId="0" applyNumberFormat="1" applyFont="1" applyBorder="1"/>
    <xf numFmtId="167" fontId="21" fillId="0" borderId="19" xfId="0" applyNumberFormat="1" applyFont="1" applyBorder="1"/>
    <xf numFmtId="49" fontId="23" fillId="0" borderId="0" xfId="13" applyNumberFormat="1" applyFont="1"/>
    <xf numFmtId="49" fontId="24" fillId="0" borderId="0" xfId="13" applyNumberFormat="1" applyFont="1"/>
    <xf numFmtId="49" fontId="25" fillId="0" borderId="0" xfId="13" applyNumberFormat="1" applyFont="1"/>
    <xf numFmtId="49" fontId="22" fillId="0" borderId="16" xfId="13" applyNumberFormat="1" applyFont="1" applyBorder="1" applyAlignment="1">
      <alignment horizontal="center"/>
    </xf>
    <xf numFmtId="166" fontId="22" fillId="0" borderId="0" xfId="13" applyNumberFormat="1" applyFont="1"/>
    <xf numFmtId="167" fontId="22" fillId="0" borderId="0" xfId="13" applyNumberFormat="1" applyFont="1"/>
    <xf numFmtId="166" fontId="21" fillId="0" borderId="0" xfId="13" applyNumberFormat="1" applyFont="1"/>
    <xf numFmtId="171" fontId="22" fillId="0" borderId="0" xfId="13" applyNumberFormat="1" applyFont="1"/>
    <xf numFmtId="171" fontId="21" fillId="0" borderId="0" xfId="13" applyNumberFormat="1" applyFont="1"/>
    <xf numFmtId="49" fontId="14" fillId="2" borderId="1" xfId="0" applyNumberFormat="1" applyFont="1" applyFill="1" applyBorder="1" applyAlignment="1">
      <alignment horizontal="center"/>
    </xf>
    <xf numFmtId="0" fontId="19" fillId="6" borderId="8" xfId="0" applyFont="1" applyFill="1" applyBorder="1" applyAlignment="1">
      <alignment horizontal="center"/>
    </xf>
    <xf numFmtId="0" fontId="19" fillId="6" borderId="10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14" borderId="5" xfId="0" applyFont="1" applyFill="1" applyBorder="1" applyAlignment="1">
      <alignment horizontal="center"/>
    </xf>
    <xf numFmtId="0" fontId="14" fillId="14" borderId="0" xfId="0" applyFont="1" applyFill="1" applyBorder="1" applyAlignment="1">
      <alignment horizontal="center"/>
    </xf>
    <xf numFmtId="0" fontId="12" fillId="15" borderId="2" xfId="0" applyFont="1" applyFill="1" applyBorder="1" applyAlignment="1">
      <alignment horizontal="left"/>
    </xf>
    <xf numFmtId="0" fontId="12" fillId="12" borderId="2" xfId="0" applyFont="1" applyFill="1" applyBorder="1" applyAlignment="1">
      <alignment horizontal="left"/>
    </xf>
    <xf numFmtId="0" fontId="12" fillId="16" borderId="2" xfId="0" applyFont="1" applyFill="1" applyBorder="1" applyAlignment="1">
      <alignment horizontal="left"/>
    </xf>
    <xf numFmtId="0" fontId="12" fillId="17" borderId="2" xfId="0" applyFont="1" applyFill="1" applyBorder="1" applyAlignment="1">
      <alignment horizontal="left"/>
    </xf>
    <xf numFmtId="0" fontId="29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49" fontId="32" fillId="0" borderId="0" xfId="0" applyNumberFormat="1" applyFont="1" applyFill="1" applyBorder="1" applyAlignment="1" applyProtection="1">
      <alignment horizontal="centerContinuous"/>
    </xf>
    <xf numFmtId="49" fontId="30" fillId="0" borderId="0" xfId="0" applyNumberFormat="1" applyFont="1" applyFill="1" applyBorder="1" applyAlignment="1" applyProtection="1">
      <alignment horizontal="centerContinuous"/>
    </xf>
    <xf numFmtId="49" fontId="29" fillId="0" borderId="0" xfId="0" applyNumberFormat="1" applyFont="1" applyFill="1" applyBorder="1" applyAlignment="1" applyProtection="1"/>
    <xf numFmtId="49" fontId="35" fillId="0" borderId="0" xfId="0" applyNumberFormat="1" applyFont="1" applyFill="1" applyBorder="1" applyAlignment="1" applyProtection="1">
      <alignment horizontal="right"/>
    </xf>
    <xf numFmtId="49" fontId="33" fillId="0" borderId="0" xfId="0" applyNumberFormat="1" applyFont="1" applyFill="1" applyBorder="1" applyAlignment="1" applyProtection="1">
      <alignment horizontal="centerContinuous"/>
    </xf>
    <xf numFmtId="166" fontId="35" fillId="0" borderId="0" xfId="0" applyNumberFormat="1" applyFont="1" applyFill="1" applyBorder="1" applyAlignment="1" applyProtection="1">
      <alignment horizontal="right"/>
    </xf>
    <xf numFmtId="49" fontId="34" fillId="0" borderId="0" xfId="0" applyNumberFormat="1" applyFont="1" applyFill="1" applyBorder="1" applyAlignment="1" applyProtection="1">
      <alignment horizontal="centerContinuous"/>
    </xf>
    <xf numFmtId="49" fontId="30" fillId="0" borderId="0" xfId="0" applyNumberFormat="1" applyFont="1" applyFill="1" applyBorder="1" applyAlignment="1" applyProtection="1"/>
    <xf numFmtId="49" fontId="29" fillId="0" borderId="0" xfId="0" applyNumberFormat="1" applyFont="1" applyFill="1" applyBorder="1" applyAlignment="1" applyProtection="1">
      <alignment horizontal="centerContinuous"/>
    </xf>
    <xf numFmtId="49" fontId="31" fillId="0" borderId="0" xfId="0" applyNumberFormat="1" applyFont="1" applyFill="1" applyBorder="1" applyAlignment="1" applyProtection="1"/>
    <xf numFmtId="49" fontId="32" fillId="0" borderId="0" xfId="0" applyNumberFormat="1" applyFont="1" applyFill="1" applyBorder="1" applyAlignment="1" applyProtection="1"/>
    <xf numFmtId="49" fontId="33" fillId="0" borderId="0" xfId="0" applyNumberFormat="1" applyFont="1" applyFill="1" applyBorder="1" applyAlignment="1" applyProtection="1"/>
    <xf numFmtId="49" fontId="34" fillId="0" borderId="0" xfId="0" applyNumberFormat="1" applyFont="1" applyFill="1" applyBorder="1" applyAlignment="1" applyProtection="1"/>
    <xf numFmtId="49" fontId="30" fillId="9" borderId="0" xfId="0" applyNumberFormat="1" applyFont="1" applyFill="1" applyBorder="1" applyAlignment="1" applyProtection="1"/>
    <xf numFmtId="49" fontId="31" fillId="0" borderId="0" xfId="0" applyNumberFormat="1" applyFont="1" applyFill="1" applyBorder="1" applyAlignment="1" applyProtection="1">
      <alignment horizontal="centerContinuous"/>
    </xf>
    <xf numFmtId="49" fontId="31" fillId="9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167" fontId="31" fillId="19" borderId="0" xfId="0" applyNumberFormat="1" applyFont="1" applyFill="1" applyBorder="1" applyAlignment="1" applyProtection="1"/>
    <xf numFmtId="167" fontId="31" fillId="19" borderId="25" xfId="0" applyNumberFormat="1" applyFont="1" applyFill="1" applyBorder="1" applyAlignment="1" applyProtection="1"/>
    <xf numFmtId="167" fontId="31" fillId="19" borderId="26" xfId="0" applyNumberFormat="1" applyFont="1" applyFill="1" applyBorder="1" applyAlignment="1" applyProtection="1"/>
    <xf numFmtId="167" fontId="30" fillId="19" borderId="27" xfId="0" applyNumberFormat="1" applyFont="1" applyFill="1" applyBorder="1" applyAlignment="1" applyProtection="1"/>
    <xf numFmtId="167" fontId="31" fillId="20" borderId="0" xfId="0" applyNumberFormat="1" applyFont="1" applyFill="1" applyBorder="1" applyAlignment="1" applyProtection="1"/>
    <xf numFmtId="167" fontId="31" fillId="20" borderId="25" xfId="0" applyNumberFormat="1" applyFont="1" applyFill="1" applyBorder="1" applyAlignment="1" applyProtection="1"/>
    <xf numFmtId="167" fontId="31" fillId="20" borderId="26" xfId="0" applyNumberFormat="1" applyFont="1" applyFill="1" applyBorder="1" applyAlignment="1" applyProtection="1"/>
    <xf numFmtId="167" fontId="30" fillId="20" borderId="27" xfId="0" applyNumberFormat="1" applyFont="1" applyFill="1" applyBorder="1" applyAlignment="1" applyProtection="1"/>
    <xf numFmtId="167" fontId="31" fillId="21" borderId="0" xfId="0" applyNumberFormat="1" applyFont="1" applyFill="1" applyBorder="1" applyAlignment="1" applyProtection="1"/>
    <xf numFmtId="167" fontId="31" fillId="21" borderId="25" xfId="0" applyNumberFormat="1" applyFont="1" applyFill="1" applyBorder="1" applyAlignment="1" applyProtection="1"/>
    <xf numFmtId="167" fontId="31" fillId="21" borderId="26" xfId="0" applyNumberFormat="1" applyFont="1" applyFill="1" applyBorder="1" applyAlignment="1" applyProtection="1"/>
    <xf numFmtId="167" fontId="30" fillId="21" borderId="27" xfId="0" applyNumberFormat="1" applyFont="1" applyFill="1" applyBorder="1" applyAlignment="1" applyProtection="1"/>
    <xf numFmtId="167" fontId="31" fillId="22" borderId="0" xfId="0" applyNumberFormat="1" applyFont="1" applyFill="1" applyBorder="1" applyAlignment="1" applyProtection="1"/>
    <xf numFmtId="167" fontId="31" fillId="22" borderId="25" xfId="0" applyNumberFormat="1" applyFont="1" applyFill="1" applyBorder="1" applyAlignment="1" applyProtection="1"/>
    <xf numFmtId="167" fontId="31" fillId="22" borderId="26" xfId="0" applyNumberFormat="1" applyFont="1" applyFill="1" applyBorder="1" applyAlignment="1" applyProtection="1"/>
    <xf numFmtId="167" fontId="30" fillId="22" borderId="27" xfId="0" applyNumberFormat="1" applyFont="1" applyFill="1" applyBorder="1" applyAlignment="1" applyProtection="1"/>
    <xf numFmtId="168" fontId="31" fillId="18" borderId="0" xfId="0" applyNumberFormat="1" applyFont="1" applyFill="1" applyBorder="1" applyAlignment="1" applyProtection="1"/>
    <xf numFmtId="168" fontId="31" fillId="18" borderId="24" xfId="0" applyNumberFormat="1" applyFont="1" applyFill="1" applyBorder="1" applyAlignment="1" applyProtection="1"/>
    <xf numFmtId="168" fontId="31" fillId="18" borderId="25" xfId="0" applyNumberFormat="1" applyFont="1" applyFill="1" applyBorder="1" applyAlignment="1" applyProtection="1"/>
    <xf numFmtId="168" fontId="31" fillId="18" borderId="26" xfId="0" applyNumberFormat="1" applyFont="1" applyFill="1" applyBorder="1" applyAlignment="1" applyProtection="1"/>
    <xf numFmtId="168" fontId="30" fillId="18" borderId="27" xfId="0" applyNumberFormat="1" applyFont="1" applyFill="1" applyBorder="1" applyAlignment="1" applyProtection="1"/>
    <xf numFmtId="168" fontId="31" fillId="18" borderId="17" xfId="0" applyNumberFormat="1" applyFont="1" applyFill="1" applyBorder="1" applyAlignment="1" applyProtection="1"/>
    <xf numFmtId="44" fontId="21" fillId="24" borderId="0" xfId="8" applyFont="1" applyFill="1"/>
    <xf numFmtId="9" fontId="21" fillId="24" borderId="0" xfId="2" applyFont="1" applyFill="1"/>
    <xf numFmtId="9" fontId="21" fillId="24" borderId="17" xfId="2" applyFont="1" applyFill="1" applyBorder="1"/>
    <xf numFmtId="9" fontId="21" fillId="24" borderId="0" xfId="2" applyFont="1" applyFill="1" applyBorder="1"/>
    <xf numFmtId="9" fontId="21" fillId="24" borderId="28" xfId="2" applyFont="1" applyFill="1" applyBorder="1"/>
    <xf numFmtId="43" fontId="29" fillId="0" borderId="0" xfId="11" applyFont="1" applyFill="1" applyBorder="1" applyAlignment="1" applyProtection="1"/>
    <xf numFmtId="43" fontId="29" fillId="0" borderId="0" xfId="11" applyFont="1" applyFill="1" applyBorder="1" applyAlignment="1" applyProtection="1">
      <alignment horizontal="centerContinuous"/>
    </xf>
    <xf numFmtId="43" fontId="30" fillId="0" borderId="0" xfId="11" applyFont="1" applyFill="1" applyBorder="1" applyAlignment="1" applyProtection="1">
      <alignment horizontal="centerContinuous"/>
    </xf>
    <xf numFmtId="43" fontId="31" fillId="19" borderId="0" xfId="11" applyFont="1" applyFill="1" applyBorder="1" applyAlignment="1" applyProtection="1"/>
    <xf numFmtId="43" fontId="31" fillId="20" borderId="0" xfId="11" applyFont="1" applyFill="1" applyBorder="1" applyAlignment="1" applyProtection="1"/>
    <xf numFmtId="43" fontId="31" fillId="21" borderId="0" xfId="11" applyFont="1" applyFill="1" applyBorder="1" applyAlignment="1" applyProtection="1"/>
    <xf numFmtId="43" fontId="31" fillId="22" borderId="0" xfId="11" applyFont="1" applyFill="1" applyBorder="1" applyAlignment="1" applyProtection="1"/>
    <xf numFmtId="43" fontId="31" fillId="19" borderId="24" xfId="11" applyFont="1" applyFill="1" applyBorder="1" applyAlignment="1" applyProtection="1"/>
    <xf numFmtId="43" fontId="31" fillId="20" borderId="24" xfId="11" applyFont="1" applyFill="1" applyBorder="1" applyAlignment="1" applyProtection="1"/>
    <xf numFmtId="43" fontId="31" fillId="21" borderId="24" xfId="11" applyFont="1" applyFill="1" applyBorder="1" applyAlignment="1" applyProtection="1"/>
    <xf numFmtId="43" fontId="31" fillId="22" borderId="24" xfId="11" applyFont="1" applyFill="1" applyBorder="1" applyAlignment="1" applyProtection="1"/>
    <xf numFmtId="43" fontId="31" fillId="19" borderId="25" xfId="11" applyFont="1" applyFill="1" applyBorder="1" applyAlignment="1" applyProtection="1"/>
    <xf numFmtId="43" fontId="31" fillId="20" borderId="25" xfId="11" applyFont="1" applyFill="1" applyBorder="1" applyAlignment="1" applyProtection="1"/>
    <xf numFmtId="43" fontId="31" fillId="21" borderId="25" xfId="11" applyFont="1" applyFill="1" applyBorder="1" applyAlignment="1" applyProtection="1"/>
    <xf numFmtId="43" fontId="31" fillId="22" borderId="25" xfId="11" applyFont="1" applyFill="1" applyBorder="1" applyAlignment="1" applyProtection="1"/>
    <xf numFmtId="43" fontId="31" fillId="19" borderId="26" xfId="11" applyFont="1" applyFill="1" applyBorder="1" applyAlignment="1" applyProtection="1"/>
    <xf numFmtId="43" fontId="31" fillId="20" borderId="26" xfId="11" applyFont="1" applyFill="1" applyBorder="1" applyAlignment="1" applyProtection="1"/>
    <xf numFmtId="43" fontId="31" fillId="21" borderId="26" xfId="11" applyFont="1" applyFill="1" applyBorder="1" applyAlignment="1" applyProtection="1"/>
    <xf numFmtId="43" fontId="31" fillId="22" borderId="26" xfId="11" applyFont="1" applyFill="1" applyBorder="1" applyAlignment="1" applyProtection="1"/>
    <xf numFmtId="43" fontId="31" fillId="21" borderId="17" xfId="11" applyFont="1" applyFill="1" applyBorder="1" applyAlignment="1" applyProtection="1"/>
    <xf numFmtId="43" fontId="31" fillId="22" borderId="17" xfId="11" applyFont="1" applyFill="1" applyBorder="1" applyAlignment="1" applyProtection="1"/>
    <xf numFmtId="43" fontId="30" fillId="19" borderId="27" xfId="11" applyFont="1" applyFill="1" applyBorder="1" applyAlignment="1" applyProtection="1"/>
    <xf numFmtId="43" fontId="30" fillId="20" borderId="27" xfId="11" applyFont="1" applyFill="1" applyBorder="1" applyAlignment="1" applyProtection="1"/>
    <xf numFmtId="43" fontId="30" fillId="21" borderId="27" xfId="11" applyFont="1" applyFill="1" applyBorder="1" applyAlignment="1" applyProtection="1"/>
    <xf numFmtId="43" fontId="30" fillId="22" borderId="27" xfId="11" applyFont="1" applyFill="1" applyBorder="1" applyAlignment="1" applyProtection="1"/>
    <xf numFmtId="43" fontId="0" fillId="0" borderId="0" xfId="11" applyFont="1"/>
    <xf numFmtId="43" fontId="27" fillId="0" borderId="0" xfId="11" applyFont="1"/>
    <xf numFmtId="43" fontId="21" fillId="23" borderId="0" xfId="11" applyFont="1" applyFill="1"/>
    <xf numFmtId="43" fontId="21" fillId="23" borderId="17" xfId="11" applyFont="1" applyFill="1" applyBorder="1"/>
    <xf numFmtId="43" fontId="21" fillId="23" borderId="0" xfId="11" applyFont="1" applyFill="1" applyBorder="1"/>
    <xf numFmtId="43" fontId="21" fillId="23" borderId="19" xfId="11" applyFont="1" applyFill="1" applyBorder="1"/>
    <xf numFmtId="43" fontId="22" fillId="23" borderId="20" xfId="11" applyFont="1" applyFill="1" applyBorder="1"/>
    <xf numFmtId="43" fontId="0" fillId="0" borderId="0" xfId="11" applyFont="1" applyBorder="1"/>
    <xf numFmtId="49" fontId="30" fillId="9" borderId="0" xfId="0" applyNumberFormat="1" applyFont="1" applyFill="1" applyBorder="1" applyAlignment="1" applyProtection="1">
      <alignment horizontal="center" wrapText="1"/>
    </xf>
    <xf numFmtId="49" fontId="31" fillId="9" borderId="0" xfId="0" applyNumberFormat="1" applyFont="1" applyFill="1" applyBorder="1" applyAlignment="1" applyProtection="1">
      <alignment horizontal="center" wrapText="1"/>
    </xf>
    <xf numFmtId="43" fontId="30" fillId="19" borderId="23" xfId="11" applyFont="1" applyFill="1" applyBorder="1" applyAlignment="1" applyProtection="1">
      <alignment horizontal="center" wrapText="1"/>
    </xf>
    <xf numFmtId="43" fontId="30" fillId="20" borderId="23" xfId="11" applyFont="1" applyFill="1" applyBorder="1" applyAlignment="1" applyProtection="1">
      <alignment horizontal="center" wrapText="1"/>
    </xf>
    <xf numFmtId="43" fontId="30" fillId="21" borderId="23" xfId="11" applyFont="1" applyFill="1" applyBorder="1" applyAlignment="1" applyProtection="1">
      <alignment horizontal="center" wrapText="1"/>
    </xf>
    <xf numFmtId="43" fontId="30" fillId="22" borderId="23" xfId="11" applyFont="1" applyFill="1" applyBorder="1" applyAlignment="1" applyProtection="1">
      <alignment horizontal="center" wrapText="1"/>
    </xf>
    <xf numFmtId="49" fontId="30" fillId="18" borderId="23" xfId="0" applyNumberFormat="1" applyFont="1" applyFill="1" applyBorder="1" applyAlignment="1" applyProtection="1">
      <alignment horizontal="center" wrapText="1"/>
    </xf>
    <xf numFmtId="43" fontId="22" fillId="23" borderId="15" xfId="11" applyFont="1" applyFill="1" applyBorder="1" applyAlignment="1">
      <alignment horizontal="center" wrapText="1"/>
    </xf>
    <xf numFmtId="44" fontId="22" fillId="24" borderId="15" xfId="8" applyFont="1" applyFill="1" applyBorder="1" applyAlignment="1">
      <alignment horizontal="center" wrapText="1"/>
    </xf>
    <xf numFmtId="0" fontId="29" fillId="0" borderId="0" xfId="0" applyNumberFormat="1" applyFont="1" applyFill="1" applyBorder="1" applyAlignment="1" applyProtection="1">
      <alignment horizontal="center" wrapText="1"/>
    </xf>
    <xf numFmtId="0" fontId="21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21" fillId="0" borderId="0" xfId="0" applyFont="1" applyFill="1" applyAlignment="1">
      <alignment wrapText="1"/>
    </xf>
    <xf numFmtId="0" fontId="21" fillId="0" borderId="0" xfId="0" applyFont="1" applyBorder="1" applyAlignment="1">
      <alignment wrapText="1"/>
    </xf>
    <xf numFmtId="0" fontId="21" fillId="0" borderId="0" xfId="0" applyFont="1" applyFill="1" applyBorder="1" applyAlignment="1">
      <alignment wrapText="1"/>
    </xf>
    <xf numFmtId="44" fontId="22" fillId="25" borderId="0" xfId="8" applyFont="1" applyFill="1" applyAlignment="1">
      <alignment horizontal="center"/>
    </xf>
    <xf numFmtId="44" fontId="22" fillId="25" borderId="0" xfId="8" applyFont="1" applyFill="1" applyBorder="1" applyAlignment="1">
      <alignment horizontal="center"/>
    </xf>
    <xf numFmtId="44" fontId="22" fillId="25" borderId="0" xfId="8" applyFont="1" applyFill="1" applyBorder="1" applyAlignment="1">
      <alignment horizontal="right"/>
    </xf>
    <xf numFmtId="44" fontId="22" fillId="25" borderId="17" xfId="8" applyFont="1" applyFill="1" applyBorder="1" applyAlignment="1">
      <alignment horizontal="right"/>
    </xf>
    <xf numFmtId="44" fontId="22" fillId="25" borderId="19" xfId="8" applyFont="1" applyFill="1" applyBorder="1" applyAlignment="1">
      <alignment horizontal="right"/>
    </xf>
    <xf numFmtId="44" fontId="21" fillId="25" borderId="19" xfId="8" applyFont="1" applyFill="1" applyBorder="1" applyAlignment="1">
      <alignment horizontal="right"/>
    </xf>
    <xf numFmtId="49" fontId="30" fillId="19" borderId="23" xfId="0" applyNumberFormat="1" applyFont="1" applyFill="1" applyBorder="1" applyAlignment="1" applyProtection="1">
      <alignment horizontal="center" wrapText="1"/>
    </xf>
    <xf numFmtId="49" fontId="30" fillId="20" borderId="23" xfId="0" applyNumberFormat="1" applyFont="1" applyFill="1" applyBorder="1" applyAlignment="1" applyProtection="1">
      <alignment horizontal="center" wrapText="1"/>
    </xf>
    <xf numFmtId="49" fontId="30" fillId="21" borderId="23" xfId="0" applyNumberFormat="1" applyFont="1" applyFill="1" applyBorder="1" applyAlignment="1" applyProtection="1">
      <alignment horizontal="center" wrapText="1"/>
    </xf>
    <xf numFmtId="49" fontId="30" fillId="22" borderId="23" xfId="0" applyNumberFormat="1" applyFont="1" applyFill="1" applyBorder="1" applyAlignment="1" applyProtection="1">
      <alignment horizontal="center" wrapText="1"/>
    </xf>
    <xf numFmtId="44" fontId="22" fillId="25" borderId="15" xfId="8" applyFont="1" applyFill="1" applyBorder="1" applyAlignment="1">
      <alignment horizontal="center" wrapText="1"/>
    </xf>
    <xf numFmtId="44" fontId="22" fillId="0" borderId="0" xfId="13" applyNumberFormat="1" applyFont="1"/>
    <xf numFmtId="49" fontId="14" fillId="2" borderId="3" xfId="0" applyNumberFormat="1" applyFont="1" applyFill="1" applyBorder="1" applyAlignment="1">
      <alignment horizontal="center"/>
    </xf>
    <xf numFmtId="165" fontId="14" fillId="0" borderId="6" xfId="0" applyNumberFormat="1" applyFont="1" applyBorder="1"/>
  </cellXfs>
  <cellStyles count="14">
    <cellStyle name="Comma" xfId="11" builtinId="3"/>
    <cellStyle name="Currency" xfId="8" builtinId="4"/>
    <cellStyle name="Normal" xfId="0" builtinId="0"/>
    <cellStyle name="Normal 10" xfId="13" xr:uid="{FB6A037D-02D5-480E-97CF-2A51DBC6FDE5}"/>
    <cellStyle name="Normal 2" xfId="3" xr:uid="{A84499FF-8D9D-45B9-B147-0BB9B464FC96}"/>
    <cellStyle name="Normal 3" xfId="4" xr:uid="{5F084416-4E12-40A6-A456-F3FA5E516B08}"/>
    <cellStyle name="Normal 4" xfId="5" xr:uid="{F9725E84-DCAB-456D-8364-1F9ECB5934E5}"/>
    <cellStyle name="Normal 5" xfId="6" xr:uid="{71D5ED4A-CCC9-4FD7-AE03-F88ECA10E3EC}"/>
    <cellStyle name="Normal 6" xfId="7" xr:uid="{AA134C71-8262-47AA-A93B-D1E63CE4488C}"/>
    <cellStyle name="Normal 7" xfId="9" xr:uid="{6C0792A6-0722-4A92-81BB-E00BEEDB1E08}"/>
    <cellStyle name="Normal 8" xfId="10" xr:uid="{A29CCCB8-3C7B-4B09-851B-F36E475BC05B}"/>
    <cellStyle name="Normal 9" xfId="12" xr:uid="{FBF5179D-B358-43C7-8663-BDE89D6000E2}"/>
    <cellStyle name="Normal_BvA" xfId="1" xr:uid="{44C2E547-96B8-4434-AB97-3CDE7C428321}"/>
    <cellStyle name="Percent" xfId="2" builtinId="5"/>
  </cellStyles>
  <dxfs count="4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B97135"/>
      <rgbColor rgb="FF800080"/>
      <rgbColor rgb="FF008080"/>
      <rgbColor rgb="FFBFBFBF"/>
      <rgbColor rgb="FF808080"/>
      <rgbColor rgb="FFA5B6CB"/>
      <rgbColor rgb="FF993366"/>
      <rgbColor rgb="FFEBF1DE"/>
      <rgbColor rgb="FFDBEEF4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CD5B5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7DEE8"/>
      <color rgb="FFF8CBAD"/>
      <color rgb="FFF4B183"/>
      <color rgb="FFDBEE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80897" name="FILTER" hidden="1">
              <a:extLst>
                <a:ext uri="{63B3BB69-23CF-44E3-9099-C40C66FF867C}">
                  <a14:compatExt spid="_x0000_s80897"/>
                </a:ext>
                <a:ext uri="{FF2B5EF4-FFF2-40B4-BE49-F238E27FC236}">
                  <a16:creationId xmlns:a16="http://schemas.microsoft.com/office/drawing/2014/main" id="{00000000-0008-0000-0300-000001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80898" name="HEADER" hidden="1">
              <a:extLst>
                <a:ext uri="{63B3BB69-23CF-44E3-9099-C40C66FF867C}">
                  <a14:compatExt spid="_x0000_s80898"/>
                </a:ext>
                <a:ext uri="{FF2B5EF4-FFF2-40B4-BE49-F238E27FC236}">
                  <a16:creationId xmlns:a16="http://schemas.microsoft.com/office/drawing/2014/main" id="{00000000-0008-0000-0300-000002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9873" name="FILTER" hidden="1">
              <a:extLst>
                <a:ext uri="{63B3BB69-23CF-44E3-9099-C40C66FF867C}">
                  <a14:compatExt spid="_x0000_s79873"/>
                </a:ext>
                <a:ext uri="{FF2B5EF4-FFF2-40B4-BE49-F238E27FC236}">
                  <a16:creationId xmlns:a16="http://schemas.microsoft.com/office/drawing/2014/main" id="{00000000-0008-0000-0400-0000013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9874" name="HEADER" hidden="1">
              <a:extLst>
                <a:ext uri="{63B3BB69-23CF-44E3-9099-C40C66FF867C}">
                  <a14:compatExt spid="_x0000_s79874"/>
                </a:ext>
                <a:ext uri="{FF2B5EF4-FFF2-40B4-BE49-F238E27FC236}">
                  <a16:creationId xmlns:a16="http://schemas.microsoft.com/office/drawing/2014/main" id="{00000000-0008-0000-0400-0000023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133350</xdr:colOff>
          <xdr:row>1</xdr:row>
          <xdr:rowOff>28575</xdr:rowOff>
        </xdr:to>
        <xdr:sp macro="" textlink="">
          <xdr:nvSpPr>
            <xdr:cNvPr id="78849" name="FILTER" hidden="1">
              <a:extLst>
                <a:ext uri="{63B3BB69-23CF-44E3-9099-C40C66FF867C}">
                  <a14:compatExt spid="_x0000_s78849"/>
                </a:ext>
                <a:ext uri="{FF2B5EF4-FFF2-40B4-BE49-F238E27FC236}">
                  <a16:creationId xmlns:a16="http://schemas.microsoft.com/office/drawing/2014/main" id="{00000000-0008-0000-0500-000001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133350</xdr:colOff>
          <xdr:row>1</xdr:row>
          <xdr:rowOff>28575</xdr:rowOff>
        </xdr:to>
        <xdr:sp macro="" textlink="">
          <xdr:nvSpPr>
            <xdr:cNvPr id="78850" name="HEADER" hidden="1">
              <a:extLst>
                <a:ext uri="{63B3BB69-23CF-44E3-9099-C40C66FF867C}">
                  <a14:compatExt spid="_x0000_s78850"/>
                </a:ext>
                <a:ext uri="{FF2B5EF4-FFF2-40B4-BE49-F238E27FC236}">
                  <a16:creationId xmlns:a16="http://schemas.microsoft.com/office/drawing/2014/main" id="{00000000-0008-0000-0500-000002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77825" name="FILTER" hidden="1">
              <a:extLst>
                <a:ext uri="{63B3BB69-23CF-44E3-9099-C40C66FF867C}">
                  <a14:compatExt spid="_x0000_s77825"/>
                </a:ext>
                <a:ext uri="{FF2B5EF4-FFF2-40B4-BE49-F238E27FC236}">
                  <a16:creationId xmlns:a16="http://schemas.microsoft.com/office/drawing/2014/main" id="{00000000-0008-0000-0600-000001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77826" name="HEADER" hidden="1">
              <a:extLst>
                <a:ext uri="{63B3BB69-23CF-44E3-9099-C40C66FF867C}">
                  <a14:compatExt spid="_x0000_s77826"/>
                </a:ext>
                <a:ext uri="{FF2B5EF4-FFF2-40B4-BE49-F238E27FC236}">
                  <a16:creationId xmlns:a16="http://schemas.microsoft.com/office/drawing/2014/main" id="{00000000-0008-0000-0600-000002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6801" name="FILTER" hidden="1">
              <a:extLst>
                <a:ext uri="{63B3BB69-23CF-44E3-9099-C40C66FF867C}">
                  <a14:compatExt spid="_x0000_s76801"/>
                </a:ext>
                <a:ext uri="{FF2B5EF4-FFF2-40B4-BE49-F238E27FC236}">
                  <a16:creationId xmlns:a16="http://schemas.microsoft.com/office/drawing/2014/main" id="{00000000-0008-0000-0700-000001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6802" name="HEADER" hidden="1">
              <a:extLst>
                <a:ext uri="{63B3BB69-23CF-44E3-9099-C40C66FF867C}">
                  <a14:compatExt spid="_x0000_s76802"/>
                </a:ext>
                <a:ext uri="{FF2B5EF4-FFF2-40B4-BE49-F238E27FC236}">
                  <a16:creationId xmlns:a16="http://schemas.microsoft.com/office/drawing/2014/main" id="{00000000-0008-0000-0700-000002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50"/>
  <sheetViews>
    <sheetView tabSelected="1" zoomScaleNormal="100" zoomScalePageLayoutView="60" workbookViewId="0">
      <selection activeCell="M14" sqref="M14"/>
    </sheetView>
  </sheetViews>
  <sheetFormatPr defaultRowHeight="15" x14ac:dyDescent="0.25"/>
  <cols>
    <col min="1" max="1" width="8.28515625"/>
    <col min="2" max="2" width="14.28515625" customWidth="1"/>
    <col min="3" max="3" width="16.5703125" bestFit="1" customWidth="1"/>
    <col min="4" max="4" width="19.7109375" bestFit="1" customWidth="1"/>
    <col min="5" max="5" width="20.5703125" bestFit="1" customWidth="1"/>
    <col min="6" max="6" width="13.85546875"/>
    <col min="7" max="7" width="10"/>
    <col min="8" max="8" width="45.42578125" customWidth="1"/>
    <col min="9" max="9" width="11.140625" bestFit="1" customWidth="1"/>
    <col min="10" max="10" width="11.5703125" bestFit="1" customWidth="1"/>
    <col min="11" max="11" width="12.140625" bestFit="1" customWidth="1"/>
    <col min="12" max="12" width="11.5703125"/>
    <col min="13" max="13" width="10"/>
    <col min="14" max="14" width="12" bestFit="1" customWidth="1"/>
    <col min="15" max="256" width="10"/>
    <col min="257" max="1025" width="11.5703125"/>
  </cols>
  <sheetData>
    <row r="1" spans="1:256" ht="22.5" x14ac:dyDescent="0.3">
      <c r="A1" s="1" t="s">
        <v>0</v>
      </c>
      <c r="B1" s="2" t="s">
        <v>1</v>
      </c>
      <c r="C1" s="1"/>
      <c r="D1" s="1"/>
      <c r="E1" s="1"/>
      <c r="F1" s="1"/>
      <c r="G1" s="1"/>
      <c r="H1" s="3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 x14ac:dyDescent="0.25">
      <c r="A2" s="1"/>
      <c r="B2" s="4">
        <v>43678</v>
      </c>
      <c r="C2" s="68"/>
      <c r="D2" s="1"/>
      <c r="E2" s="1"/>
      <c r="F2" s="1"/>
      <c r="G2" s="1"/>
      <c r="H2" s="5"/>
      <c r="I2" s="5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7.25" customHeight="1" x14ac:dyDescent="0.25">
      <c r="A3" s="1"/>
      <c r="B3" s="1"/>
      <c r="C3" s="1"/>
      <c r="D3" s="1"/>
      <c r="E3" s="1"/>
      <c r="F3" s="1"/>
      <c r="G3" s="1"/>
      <c r="H3" s="3"/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x14ac:dyDescent="0.25">
      <c r="A4" s="1"/>
      <c r="B4" s="1"/>
      <c r="C4" s="1"/>
      <c r="D4" s="1"/>
      <c r="E4" s="1"/>
      <c r="F4" s="1"/>
      <c r="G4" s="1"/>
      <c r="H4" s="1"/>
      <c r="I4" s="6"/>
      <c r="J4" s="6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x14ac:dyDescent="0.25">
      <c r="A5" s="1"/>
      <c r="B5" s="3"/>
      <c r="C5" s="141" t="s">
        <v>2</v>
      </c>
      <c r="D5" s="141"/>
      <c r="E5" s="141"/>
      <c r="F5" s="1"/>
      <c r="G5" s="1"/>
      <c r="H5" s="1"/>
      <c r="I5" s="6"/>
      <c r="J5" s="6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x14ac:dyDescent="0.25">
      <c r="A6" s="1"/>
      <c r="B6" s="3"/>
      <c r="C6" s="3"/>
      <c r="D6" s="3"/>
      <c r="E6" s="3"/>
      <c r="F6" s="1"/>
      <c r="G6" s="1"/>
      <c r="H6" s="255" t="s">
        <v>3</v>
      </c>
      <c r="I6" s="255"/>
      <c r="J6" s="7"/>
      <c r="K6" s="3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x14ac:dyDescent="0.25">
      <c r="A7" s="1"/>
      <c r="B7" s="8"/>
      <c r="C7" s="9" t="s">
        <v>4</v>
      </c>
      <c r="D7" s="9" t="s">
        <v>5</v>
      </c>
      <c r="E7" s="9" t="s">
        <v>6</v>
      </c>
      <c r="F7" s="1"/>
      <c r="G7" s="1"/>
      <c r="H7" s="76" t="s">
        <v>547</v>
      </c>
      <c r="I7" s="79">
        <f>F31</f>
        <v>2197535.5099999998</v>
      </c>
      <c r="J7" s="1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x14ac:dyDescent="0.25">
      <c r="A8" s="1"/>
      <c r="B8" s="11" t="s">
        <v>7</v>
      </c>
      <c r="C8" s="48">
        <f>'BvA Summary'!H12</f>
        <v>1011365.95</v>
      </c>
      <c r="D8" s="48">
        <f>'BvA Summary'!I12</f>
        <v>910517.28</v>
      </c>
      <c r="E8" s="12">
        <f>C8-D8</f>
        <v>100848.66999999993</v>
      </c>
      <c r="F8" s="13"/>
      <c r="G8" s="1"/>
      <c r="H8" s="77" t="s">
        <v>548</v>
      </c>
      <c r="I8" s="80">
        <f>C10</f>
        <v>864040.93</v>
      </c>
      <c r="J8" s="1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x14ac:dyDescent="0.25">
      <c r="A9" s="1"/>
      <c r="B9" s="15"/>
      <c r="C9" s="49"/>
      <c r="D9" s="16"/>
      <c r="E9" s="17"/>
      <c r="F9" s="1"/>
      <c r="G9" s="1"/>
      <c r="H9" s="77" t="s">
        <v>549</v>
      </c>
      <c r="I9" s="256">
        <f>(I7/I8)*365</f>
        <v>928.31303853857935</v>
      </c>
      <c r="J9" s="1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x14ac:dyDescent="0.25">
      <c r="A10" s="1"/>
      <c r="B10" s="11" t="s">
        <v>8</v>
      </c>
      <c r="C10" s="48">
        <f>'BvA Summary'!H27</f>
        <v>864040.93</v>
      </c>
      <c r="D10" s="48">
        <f>'BvA Summary'!I27</f>
        <v>733423.56</v>
      </c>
      <c r="E10" s="12">
        <f>C10-D10</f>
        <v>130617.37</v>
      </c>
      <c r="F10" s="1"/>
      <c r="G10" s="1"/>
      <c r="H10" s="78" t="s">
        <v>1988</v>
      </c>
      <c r="I10" s="18">
        <f>(I7/4986461)*365</f>
        <v>160.85565717850795</v>
      </c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x14ac:dyDescent="0.25">
      <c r="A11" s="1"/>
      <c r="B11" s="15"/>
      <c r="C11" s="49"/>
      <c r="D11" s="19"/>
      <c r="E11" s="16"/>
      <c r="F11" s="1"/>
      <c r="G11" s="1"/>
      <c r="H11" s="3"/>
      <c r="I11" s="3"/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25.5" customHeight="1" x14ac:dyDescent="0.25">
      <c r="A12" s="1"/>
      <c r="B12" s="8" t="s">
        <v>9</v>
      </c>
      <c r="C12" s="50">
        <f>C8-C10</f>
        <v>147325.0199999999</v>
      </c>
      <c r="D12" s="20">
        <f>D8-D10</f>
        <v>177093.71999999997</v>
      </c>
      <c r="E12" s="20">
        <f>E8-E10</f>
        <v>-29768.70000000007</v>
      </c>
      <c r="F12" s="1"/>
      <c r="G12" s="1"/>
      <c r="H12" s="138" t="s">
        <v>10</v>
      </c>
      <c r="I12" s="138"/>
      <c r="J12" s="138"/>
      <c r="K12" s="21" t="s">
        <v>11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x14ac:dyDescent="0.25">
      <c r="A13" s="1"/>
      <c r="B13" s="22"/>
      <c r="C13" s="22"/>
      <c r="D13" s="22"/>
      <c r="E13" s="22"/>
      <c r="F13" s="1"/>
      <c r="G13" s="1"/>
      <c r="H13" s="43" t="s">
        <v>12</v>
      </c>
      <c r="I13" s="38">
        <f>'BvA Summary'!H14</f>
        <v>462989.46</v>
      </c>
      <c r="J13" s="54">
        <f>I13/I26</f>
        <v>0.53584204627898824</v>
      </c>
      <c r="K13" s="55">
        <v>0.7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x14ac:dyDescent="0.25">
      <c r="A14" s="1"/>
      <c r="B14" s="22"/>
      <c r="C14" s="22"/>
      <c r="D14" s="22"/>
      <c r="E14" s="22"/>
      <c r="F14" s="1"/>
      <c r="G14" s="1"/>
      <c r="H14" s="43" t="s">
        <v>13</v>
      </c>
      <c r="I14" s="38">
        <f>'BvA Summary'!H15</f>
        <v>28661.79</v>
      </c>
      <c r="J14" s="54">
        <f>I14/I26</f>
        <v>3.3171796618477328E-2</v>
      </c>
      <c r="K14" s="3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x14ac:dyDescent="0.25">
      <c r="A15" s="1"/>
      <c r="B15" s="3"/>
      <c r="C15" s="142" t="s">
        <v>1179</v>
      </c>
      <c r="D15" s="142"/>
      <c r="E15" s="142"/>
      <c r="F15" s="68"/>
      <c r="G15" s="1"/>
      <c r="H15" s="43" t="s">
        <v>14</v>
      </c>
      <c r="I15" s="38">
        <f>'BvA Summary'!H16</f>
        <v>26698.25</v>
      </c>
      <c r="J15" s="54">
        <f>I15/I26</f>
        <v>3.0899288532546719E-2</v>
      </c>
      <c r="K15" s="3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x14ac:dyDescent="0.25">
      <c r="A16" s="1"/>
      <c r="B16" s="3"/>
      <c r="C16" s="3"/>
      <c r="D16" s="3"/>
      <c r="E16" s="3"/>
      <c r="F16" s="1"/>
      <c r="G16" s="1"/>
      <c r="H16" s="43" t="s">
        <v>15</v>
      </c>
      <c r="I16" s="38">
        <f>'BvA Summary'!H17</f>
        <v>6655.36</v>
      </c>
      <c r="J16" s="54">
        <f>I16/I26</f>
        <v>7.7025980702094751E-3</v>
      </c>
      <c r="K16" s="3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x14ac:dyDescent="0.25">
      <c r="A17" s="1"/>
      <c r="B17" s="8"/>
      <c r="C17" s="9" t="s">
        <v>4</v>
      </c>
      <c r="D17" s="9" t="s">
        <v>5</v>
      </c>
      <c r="E17" s="9" t="s">
        <v>6</v>
      </c>
      <c r="F17" s="1"/>
      <c r="G17" s="1"/>
      <c r="H17" s="43" t="s">
        <v>16</v>
      </c>
      <c r="I17" s="38">
        <f>'BvA Summary'!H18</f>
        <v>120542.74</v>
      </c>
      <c r="J17" s="54">
        <f>I17/I26</f>
        <v>0.13951045120050043</v>
      </c>
      <c r="K17" s="55">
        <v>0.15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x14ac:dyDescent="0.25">
      <c r="A18" s="1"/>
      <c r="B18" s="11" t="s">
        <v>7</v>
      </c>
      <c r="C18" s="48">
        <f>'BvA Summary'!G12</f>
        <v>522569.12</v>
      </c>
      <c r="D18" s="53">
        <f>D8/2</f>
        <v>455258.64</v>
      </c>
      <c r="E18" s="12">
        <f>C18-D18</f>
        <v>67310.479999999981</v>
      </c>
      <c r="F18" s="25"/>
      <c r="G18" s="1"/>
      <c r="H18" s="43" t="s">
        <v>17</v>
      </c>
      <c r="I18" s="38">
        <f>'BvA Summary'!H19</f>
        <v>12900</v>
      </c>
      <c r="J18" s="54">
        <f>I18/I26</f>
        <v>1.4929848288552721E-2</v>
      </c>
      <c r="K18" s="3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x14ac:dyDescent="0.25">
      <c r="A19" s="1"/>
      <c r="B19" s="15"/>
      <c r="C19" s="48"/>
      <c r="D19" s="17"/>
      <c r="E19" s="17"/>
      <c r="F19" s="1"/>
      <c r="G19" s="1"/>
      <c r="H19" s="43" t="s">
        <v>18</v>
      </c>
      <c r="I19" s="38">
        <f>'BvA Summary'!H20</f>
        <v>84625.24</v>
      </c>
      <c r="J19" s="54">
        <f>I19/I26</f>
        <v>9.7941239890105683E-2</v>
      </c>
      <c r="K19" s="55">
        <v>0.15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3.5" customHeight="1" x14ac:dyDescent="0.25">
      <c r="A20" s="1"/>
      <c r="B20" s="11" t="s">
        <v>8</v>
      </c>
      <c r="C20" s="48">
        <f>'BvA Summary'!G27</f>
        <v>437541.19</v>
      </c>
      <c r="D20" s="53">
        <f>D10/2</f>
        <v>366711.78</v>
      </c>
      <c r="E20" s="12">
        <f>C20-D20</f>
        <v>70829.409999999974</v>
      </c>
      <c r="F20" s="1"/>
      <c r="G20" s="1"/>
      <c r="H20" s="43" t="s">
        <v>19</v>
      </c>
      <c r="I20" s="38">
        <f>'BvA Summary'!H21</f>
        <v>0</v>
      </c>
      <c r="J20" s="54">
        <f>I20/I26</f>
        <v>0</v>
      </c>
      <c r="K20" s="3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x14ac:dyDescent="0.25">
      <c r="A21" s="1"/>
      <c r="B21" s="15"/>
      <c r="C21" s="49"/>
      <c r="D21" s="19"/>
      <c r="E21" s="16"/>
      <c r="F21" s="1"/>
      <c r="G21" s="1"/>
      <c r="H21" s="43" t="s">
        <v>20</v>
      </c>
      <c r="I21" s="38">
        <f>'BvA Summary'!H22</f>
        <v>24358.1</v>
      </c>
      <c r="J21" s="54">
        <f>I21/I26</f>
        <v>2.8190909891271008E-2</v>
      </c>
      <c r="K21" s="3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x14ac:dyDescent="0.25">
      <c r="A22" s="1"/>
      <c r="B22" s="8" t="s">
        <v>9</v>
      </c>
      <c r="C22" s="50">
        <f>C18-C20</f>
        <v>85027.93</v>
      </c>
      <c r="D22" s="20">
        <f>D18-D20</f>
        <v>88546.859999999986</v>
      </c>
      <c r="E22" s="20">
        <f>E18-E20</f>
        <v>-3518.929999999993</v>
      </c>
      <c r="F22" s="1"/>
      <c r="G22" s="1"/>
      <c r="H22" s="43" t="s">
        <v>21</v>
      </c>
      <c r="I22" s="38">
        <f>'BvA Summary'!H23</f>
        <v>8763.07</v>
      </c>
      <c r="J22" s="54">
        <f>I22/I26</f>
        <v>1.0141961677671913E-2</v>
      </c>
      <c r="K22" s="3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x14ac:dyDescent="0.25">
      <c r="A23" s="1"/>
      <c r="B23" s="1"/>
      <c r="C23" s="1"/>
      <c r="D23" s="1"/>
      <c r="E23" s="1"/>
      <c r="F23" s="1"/>
      <c r="G23" s="1"/>
      <c r="H23" s="43" t="s">
        <v>22</v>
      </c>
      <c r="I23" s="38">
        <f>'BvA Summary'!H24</f>
        <v>0</v>
      </c>
      <c r="J23" s="54">
        <f>I23/I26</f>
        <v>0</v>
      </c>
      <c r="K23" s="3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x14ac:dyDescent="0.25">
      <c r="A24" s="1"/>
      <c r="B24" s="1"/>
      <c r="C24" s="1"/>
      <c r="D24" s="1"/>
      <c r="E24" s="1"/>
      <c r="F24" s="1"/>
      <c r="G24" s="1"/>
      <c r="H24" s="43" t="s">
        <v>23</v>
      </c>
      <c r="I24" s="38">
        <f>'BvA Summary'!H25</f>
        <v>75422.03</v>
      </c>
      <c r="J24" s="54">
        <f>I24/I26</f>
        <v>8.7289881047648982E-2</v>
      </c>
      <c r="K24" s="3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x14ac:dyDescent="0.25">
      <c r="A25" s="1"/>
      <c r="B25" s="1"/>
      <c r="C25" s="1"/>
      <c r="D25" s="1"/>
      <c r="E25" s="1"/>
      <c r="F25" s="1"/>
      <c r="G25" s="1"/>
      <c r="H25" s="98" t="s">
        <v>1123</v>
      </c>
      <c r="I25" s="38">
        <f>'BvA Summary'!H26</f>
        <v>12424.89</v>
      </c>
      <c r="J25" s="54">
        <f>I25/I26</f>
        <v>1.4379978504027582E-2</v>
      </c>
      <c r="K25" s="33"/>
      <c r="L25" s="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x14ac:dyDescent="0.25">
      <c r="A26" s="1"/>
      <c r="B26" s="1"/>
      <c r="C26" s="1"/>
      <c r="D26" s="1"/>
      <c r="E26" s="1"/>
      <c r="F26" s="1"/>
      <c r="G26" s="1"/>
      <c r="H26" s="56" t="s">
        <v>24</v>
      </c>
      <c r="I26" s="57">
        <f>SUM(I13:I25)</f>
        <v>864040.92999999993</v>
      </c>
      <c r="J26" s="54">
        <f>SUM(J13:J25)</f>
        <v>1.0000000000000002</v>
      </c>
      <c r="K26" s="3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x14ac:dyDescent="0.25">
      <c r="A27" s="1"/>
      <c r="B27" s="1"/>
      <c r="C27" s="1"/>
      <c r="D27" s="1"/>
      <c r="E27" s="1"/>
      <c r="F27" s="68"/>
      <c r="G27" s="1"/>
      <c r="H27" s="3"/>
      <c r="I27" s="3"/>
      <c r="J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5.75" thickBot="1" x14ac:dyDescent="0.3">
      <c r="A28" s="1"/>
      <c r="B28" s="26"/>
      <c r="C28" s="27"/>
      <c r="D28" s="27"/>
      <c r="E28" s="27"/>
      <c r="F28" s="28" t="s">
        <v>1180</v>
      </c>
      <c r="G28" s="1"/>
      <c r="H28" s="139" t="s">
        <v>25</v>
      </c>
      <c r="I28" s="140"/>
      <c r="J28" s="140"/>
      <c r="K28" s="140"/>
      <c r="L28" s="140"/>
      <c r="M28" s="140"/>
      <c r="N28" s="140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33.75" thickTop="1" x14ac:dyDescent="0.25">
      <c r="A29" s="1"/>
      <c r="B29" s="14" t="s">
        <v>26</v>
      </c>
      <c r="C29" s="10"/>
      <c r="D29" s="10"/>
      <c r="E29" s="10"/>
      <c r="F29" s="24"/>
      <c r="G29" s="1"/>
      <c r="H29" s="11"/>
      <c r="I29" s="29" t="s">
        <v>27</v>
      </c>
      <c r="J29" s="30" t="s">
        <v>28</v>
      </c>
      <c r="K29" s="30" t="s">
        <v>29</v>
      </c>
      <c r="L29" s="30" t="s">
        <v>30</v>
      </c>
      <c r="M29" s="30" t="s">
        <v>31</v>
      </c>
      <c r="N29" s="65" t="s">
        <v>530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x14ac:dyDescent="0.25">
      <c r="A30" s="1"/>
      <c r="B30" s="31"/>
      <c r="C30" s="32" t="s">
        <v>32</v>
      </c>
      <c r="D30" s="10"/>
      <c r="E30" s="10"/>
      <c r="F30" s="24"/>
      <c r="G30" s="1"/>
      <c r="H30" s="33" t="s">
        <v>33</v>
      </c>
      <c r="I30" s="34">
        <f>F34/F43</f>
        <v>9.0487034766098891</v>
      </c>
      <c r="J30" s="35" t="s">
        <v>34</v>
      </c>
      <c r="K30" s="36" t="s">
        <v>35</v>
      </c>
      <c r="L30" s="36" t="s">
        <v>36</v>
      </c>
      <c r="M30" s="36" t="s">
        <v>37</v>
      </c>
      <c r="N30" s="66">
        <v>20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x14ac:dyDescent="0.25">
      <c r="A31" s="1"/>
      <c r="B31" s="31"/>
      <c r="C31" s="10"/>
      <c r="D31" s="32" t="s">
        <v>38</v>
      </c>
      <c r="E31" s="10"/>
      <c r="F31" s="87">
        <f>'Balance Sheet'!G15</f>
        <v>2197535.5099999998</v>
      </c>
      <c r="G31" s="1"/>
      <c r="H31" s="33"/>
      <c r="I31" s="37"/>
      <c r="J31" s="36"/>
      <c r="K31" s="36"/>
      <c r="L31" s="36"/>
      <c r="M31" s="36"/>
      <c r="N31" s="6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x14ac:dyDescent="0.25">
      <c r="A32" s="1"/>
      <c r="B32" s="31"/>
      <c r="C32" s="10"/>
      <c r="D32" s="32" t="s">
        <v>267</v>
      </c>
      <c r="E32" s="10"/>
      <c r="F32" s="87">
        <f>'Balance Sheet'!G25</f>
        <v>56990.27</v>
      </c>
      <c r="G32" s="1"/>
      <c r="H32" s="38" t="s">
        <v>40</v>
      </c>
      <c r="I32" s="34">
        <f>I10</f>
        <v>160.85565717850795</v>
      </c>
      <c r="J32" s="35" t="s">
        <v>41</v>
      </c>
      <c r="K32" s="36" t="s">
        <v>42</v>
      </c>
      <c r="L32" s="36" t="s">
        <v>43</v>
      </c>
      <c r="M32" s="36" t="s">
        <v>44</v>
      </c>
      <c r="N32" s="66">
        <v>20</v>
      </c>
    </row>
    <row r="33" spans="1:256" ht="15.75" thickBot="1" x14ac:dyDescent="0.3">
      <c r="A33" s="6"/>
      <c r="B33" s="31"/>
      <c r="C33" s="10"/>
      <c r="D33" s="32" t="s">
        <v>39</v>
      </c>
      <c r="E33" s="10"/>
      <c r="F33" s="86">
        <f>'Balance Sheet'!G28</f>
        <v>60138.27</v>
      </c>
      <c r="G33" s="6"/>
      <c r="H33" s="38"/>
      <c r="I33" s="34"/>
      <c r="J33" s="39"/>
      <c r="K33" s="36"/>
      <c r="L33" s="36"/>
      <c r="M33" s="36"/>
      <c r="N33" s="6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x14ac:dyDescent="0.25">
      <c r="A34" s="6"/>
      <c r="B34" s="40"/>
      <c r="C34" s="32" t="s">
        <v>45</v>
      </c>
      <c r="D34" s="41"/>
      <c r="E34" s="41"/>
      <c r="F34" s="87">
        <f>SUM(F31:F33)</f>
        <v>2314664.0499999998</v>
      </c>
      <c r="G34" s="6"/>
      <c r="H34" s="38" t="s">
        <v>47</v>
      </c>
      <c r="I34" s="58">
        <f>I47/I46</f>
        <v>7.0588235294117646E-2</v>
      </c>
      <c r="J34" s="59" t="s">
        <v>48</v>
      </c>
      <c r="K34" s="89" t="s">
        <v>49</v>
      </c>
      <c r="L34" s="36"/>
      <c r="M34" s="36" t="s">
        <v>50</v>
      </c>
      <c r="N34" s="66">
        <v>5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.75" thickBot="1" x14ac:dyDescent="0.3">
      <c r="A35" s="6"/>
      <c r="B35" s="40"/>
      <c r="C35" s="32" t="s">
        <v>46</v>
      </c>
      <c r="D35" s="41"/>
      <c r="E35" s="41"/>
      <c r="F35" s="87">
        <f>'Balance Sheet'!G43</f>
        <v>441785.29</v>
      </c>
      <c r="G35" s="6"/>
      <c r="H35" s="38"/>
      <c r="I35" s="34"/>
      <c r="J35" s="39"/>
      <c r="K35" s="36"/>
      <c r="L35" s="36"/>
      <c r="M35" s="36"/>
      <c r="N35" s="6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.75" thickBot="1" x14ac:dyDescent="0.3">
      <c r="A36" s="6"/>
      <c r="B36" s="14" t="s">
        <v>51</v>
      </c>
      <c r="C36" s="41"/>
      <c r="D36" s="41"/>
      <c r="E36" s="41"/>
      <c r="F36" s="88">
        <f>SUM(F34:F35)</f>
        <v>2756449.34</v>
      </c>
      <c r="G36" s="6"/>
      <c r="H36" s="38" t="s">
        <v>52</v>
      </c>
      <c r="I36" s="34" t="s">
        <v>53</v>
      </c>
      <c r="J36" s="35" t="s">
        <v>53</v>
      </c>
      <c r="K36" s="36"/>
      <c r="L36" s="36"/>
      <c r="M36" s="36" t="s">
        <v>54</v>
      </c>
      <c r="N36" s="66">
        <v>10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5.75" thickTop="1" x14ac:dyDescent="0.25">
      <c r="A37" s="6"/>
      <c r="B37" s="40"/>
      <c r="C37" s="41"/>
      <c r="D37" s="41"/>
      <c r="E37" s="41"/>
      <c r="F37" s="87"/>
      <c r="G37" s="6"/>
      <c r="H37" s="38"/>
      <c r="I37" s="34"/>
      <c r="J37" s="39"/>
      <c r="K37" s="36"/>
      <c r="L37" s="36"/>
      <c r="M37" s="36"/>
      <c r="N37" s="6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x14ac:dyDescent="0.25">
      <c r="A38" s="6"/>
      <c r="B38" s="40"/>
      <c r="C38" s="32" t="s">
        <v>55</v>
      </c>
      <c r="D38" s="41"/>
      <c r="E38" s="41"/>
      <c r="F38" s="87"/>
      <c r="G38" s="6"/>
      <c r="H38" s="43" t="s">
        <v>57</v>
      </c>
      <c r="I38" s="58">
        <f>C12/C8</f>
        <v>0.14566934945753307</v>
      </c>
      <c r="J38" s="60" t="s">
        <v>58</v>
      </c>
      <c r="K38" s="59" t="s">
        <v>59</v>
      </c>
      <c r="L38" s="36" t="s">
        <v>527</v>
      </c>
      <c r="M38" s="36" t="s">
        <v>528</v>
      </c>
      <c r="N38" s="66">
        <v>20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x14ac:dyDescent="0.25">
      <c r="A39" s="6"/>
      <c r="B39" s="40"/>
      <c r="C39" s="41"/>
      <c r="D39" s="32" t="s">
        <v>56</v>
      </c>
      <c r="E39" s="41"/>
      <c r="F39" s="87"/>
      <c r="G39" s="6"/>
      <c r="H39" s="38"/>
      <c r="I39" s="34"/>
      <c r="J39" s="39"/>
      <c r="K39" s="39"/>
      <c r="L39" s="36"/>
      <c r="M39" s="36"/>
      <c r="N39" s="6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24" thickBot="1" x14ac:dyDescent="0.3">
      <c r="A40" s="6"/>
      <c r="B40" s="40"/>
      <c r="C40" s="41"/>
      <c r="D40" s="41"/>
      <c r="E40" s="32" t="s">
        <v>60</v>
      </c>
      <c r="F40" s="87">
        <f>'Balance Sheet'!G50</f>
        <v>88833.9</v>
      </c>
      <c r="G40" s="6"/>
      <c r="H40" s="81" t="s">
        <v>550</v>
      </c>
      <c r="I40" s="58">
        <f>F45/(F36+I24)</f>
        <v>9.0329183984087541E-2</v>
      </c>
      <c r="J40" s="35" t="s">
        <v>61</v>
      </c>
      <c r="K40" s="36" t="s">
        <v>62</v>
      </c>
      <c r="L40" s="36" t="s">
        <v>63</v>
      </c>
      <c r="M40" s="36" t="s">
        <v>64</v>
      </c>
      <c r="N40" s="67">
        <v>20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.75" thickTop="1" x14ac:dyDescent="0.25">
      <c r="A41" s="6"/>
      <c r="B41" s="40"/>
      <c r="C41" s="41"/>
      <c r="D41" s="41"/>
      <c r="E41" s="85" t="s">
        <v>565</v>
      </c>
      <c r="F41" s="87">
        <f>'Balance Sheet'!G56</f>
        <v>4112.5200000000004</v>
      </c>
      <c r="G41" s="6"/>
      <c r="H41" s="61" t="s">
        <v>529</v>
      </c>
      <c r="I41" s="62"/>
      <c r="J41" s="63"/>
      <c r="K41" s="63"/>
      <c r="L41" s="63"/>
      <c r="M41" s="63"/>
      <c r="N41" s="64">
        <f>SUM(N30:N40)</f>
        <v>95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.75" thickBot="1" x14ac:dyDescent="0.3">
      <c r="A42" s="6"/>
      <c r="B42" s="40"/>
      <c r="C42" s="41"/>
      <c r="D42" s="41"/>
      <c r="E42" s="32" t="s">
        <v>65</v>
      </c>
      <c r="F42" s="86">
        <f>'Balance Sheet'!G65</f>
        <v>162854.21</v>
      </c>
      <c r="G42" s="6"/>
      <c r="H42" s="23"/>
      <c r="I42" s="23"/>
      <c r="J42" s="23"/>
      <c r="K42" s="23"/>
      <c r="L42" s="23"/>
      <c r="M42" s="23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x14ac:dyDescent="0.25">
      <c r="A43" s="6"/>
      <c r="B43" s="40"/>
      <c r="C43" s="41"/>
      <c r="D43" s="32" t="s">
        <v>66</v>
      </c>
      <c r="E43" s="41"/>
      <c r="F43" s="87">
        <f>SUM(F40:F42)</f>
        <v>255800.63</v>
      </c>
      <c r="G43" s="6"/>
      <c r="H43" s="44"/>
      <c r="I43" s="44"/>
      <c r="J43" s="23"/>
      <c r="K43" s="41"/>
      <c r="L43" s="23"/>
      <c r="M43" s="23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.75" thickBot="1" x14ac:dyDescent="0.3">
      <c r="A44" s="6"/>
      <c r="B44" s="40"/>
      <c r="C44" s="41"/>
      <c r="D44" s="32" t="s">
        <v>67</v>
      </c>
      <c r="E44" s="41"/>
      <c r="F44" s="86">
        <v>0</v>
      </c>
      <c r="G44" s="6"/>
      <c r="H44" s="44"/>
      <c r="I44" s="44"/>
      <c r="J44" s="23"/>
      <c r="K44" s="143" t="s">
        <v>533</v>
      </c>
      <c r="L44" s="144"/>
      <c r="M44" s="144"/>
      <c r="N44" s="7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x14ac:dyDescent="0.25">
      <c r="A45" s="6"/>
      <c r="B45" s="40"/>
      <c r="C45" s="32" t="s">
        <v>68</v>
      </c>
      <c r="D45" s="41"/>
      <c r="E45" s="41"/>
      <c r="F45" s="87">
        <f>SUM(F43:F44)</f>
        <v>255800.63</v>
      </c>
      <c r="G45" s="6"/>
      <c r="H45" s="69" t="s">
        <v>534</v>
      </c>
      <c r="I45" s="70">
        <v>455</v>
      </c>
      <c r="J45" s="23"/>
      <c r="K45" s="145" t="s">
        <v>535</v>
      </c>
      <c r="L45" s="145"/>
      <c r="M45" s="145"/>
      <c r="N45" s="71" t="s">
        <v>536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5.75" thickBot="1" x14ac:dyDescent="0.3">
      <c r="A46" s="6"/>
      <c r="B46" s="40"/>
      <c r="C46" s="32" t="s">
        <v>69</v>
      </c>
      <c r="D46" s="41"/>
      <c r="E46" s="41"/>
      <c r="F46" s="87">
        <f>'Balance Sheet'!G71</f>
        <v>2500648.71</v>
      </c>
      <c r="G46" s="6"/>
      <c r="H46" s="69" t="s">
        <v>537</v>
      </c>
      <c r="I46" s="72">
        <v>425</v>
      </c>
      <c r="J46" s="23"/>
      <c r="K46" s="146" t="s">
        <v>538</v>
      </c>
      <c r="L46" s="146"/>
      <c r="M46" s="146"/>
      <c r="N46" s="73" t="s">
        <v>539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5.75" thickBot="1" x14ac:dyDescent="0.3">
      <c r="A47" s="6"/>
      <c r="B47" s="14" t="s">
        <v>70</v>
      </c>
      <c r="C47" s="41"/>
      <c r="D47" s="41"/>
      <c r="E47" s="41"/>
      <c r="F47" s="88">
        <f>SUM(F45:F46)</f>
        <v>2756449.34</v>
      </c>
      <c r="G47" s="6"/>
      <c r="H47" s="69" t="s">
        <v>540</v>
      </c>
      <c r="I47" s="70">
        <f>I45-I46</f>
        <v>30</v>
      </c>
      <c r="J47" s="23"/>
      <c r="K47" s="147" t="s">
        <v>541</v>
      </c>
      <c r="L47" s="147"/>
      <c r="M47" s="147"/>
      <c r="N47" s="74" t="s">
        <v>542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.75" thickTop="1" x14ac:dyDescent="0.25">
      <c r="A48" s="6"/>
      <c r="B48" s="40"/>
      <c r="C48" s="41"/>
      <c r="D48" s="41"/>
      <c r="E48" s="41"/>
      <c r="F48" s="42"/>
      <c r="G48" s="6"/>
      <c r="H48" s="23"/>
      <c r="I48" s="23"/>
      <c r="J48" s="23"/>
      <c r="K48" s="148" t="s">
        <v>543</v>
      </c>
      <c r="L48" s="148"/>
      <c r="M48" s="148"/>
      <c r="N48" s="75" t="s">
        <v>544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x14ac:dyDescent="0.25">
      <c r="A49" s="6"/>
      <c r="B49" s="40"/>
      <c r="C49" s="41"/>
      <c r="D49" s="41"/>
      <c r="E49" s="41"/>
      <c r="F49" s="42">
        <f>F36-F47</f>
        <v>0</v>
      </c>
      <c r="G49" s="6"/>
      <c r="H49" s="23"/>
      <c r="I49" s="23"/>
      <c r="J49" s="23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x14ac:dyDescent="0.25">
      <c r="B50" s="45"/>
      <c r="C50" s="46"/>
      <c r="D50" s="46"/>
      <c r="E50" s="46"/>
      <c r="F50" s="47"/>
    </row>
  </sheetData>
  <mergeCells count="8">
    <mergeCell ref="K44:M44"/>
    <mergeCell ref="K45:M45"/>
    <mergeCell ref="K46:M46"/>
    <mergeCell ref="K47:M47"/>
    <mergeCell ref="K48:M48"/>
    <mergeCell ref="C5:E5"/>
    <mergeCell ref="H6:I6"/>
    <mergeCell ref="C15:E15"/>
  </mergeCells>
  <conditionalFormatting sqref="H41">
    <cfRule type="cellIs" dxfId="3" priority="1" operator="lessThan">
      <formula>50</formula>
    </cfRule>
    <cfRule type="cellIs" dxfId="2" priority="2" operator="between">
      <formula>50</formula>
      <formula>74</formula>
    </cfRule>
    <cfRule type="cellIs" dxfId="1" priority="3" operator="between">
      <formula>75</formula>
      <formula>99</formula>
    </cfRule>
    <cfRule type="cellIs" dxfId="0" priority="4" operator="equal">
      <formula>100</formula>
    </cfRule>
  </conditionalFormatting>
  <pageMargins left="0.78749999999999998" right="0.78749999999999998" top="1.0249999999999999" bottom="1.0249999999999999" header="0.78749999999999998" footer="0.78749999999999998"/>
  <pageSetup scale="55" orientation="landscape" useFirstPageNumber="1" r:id="rId1"/>
  <headerFooter>
    <oddHeader>&amp;C&amp;"Arial,Regular"&amp;10&amp;A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4298A-67EE-4BA2-9F0C-0749B579CCF2}">
  <sheetPr>
    <pageSetUpPr fitToPage="1"/>
  </sheetPr>
  <dimension ref="A1:M31"/>
  <sheetViews>
    <sheetView workbookViewId="0">
      <selection activeCell="H27" sqref="H27"/>
    </sheetView>
  </sheetViews>
  <sheetFormatPr defaultRowHeight="15" x14ac:dyDescent="0.25"/>
  <cols>
    <col min="1" max="4" width="5.140625" style="150" customWidth="1"/>
    <col min="5" max="5" width="42.85546875" style="150" customWidth="1"/>
    <col min="6" max="11" width="9.140625" style="149"/>
    <col min="12" max="12" width="13.85546875" style="83" bestFit="1" customWidth="1"/>
    <col min="13" max="13" width="11.140625" customWidth="1"/>
    <col min="14" max="16384" width="9.140625" style="149"/>
  </cols>
  <sheetData>
    <row r="1" spans="1:13" ht="15.75" x14ac:dyDescent="0.25">
      <c r="A1" s="161" t="s">
        <v>1181</v>
      </c>
      <c r="B1" s="158"/>
      <c r="C1" s="158"/>
      <c r="D1" s="158"/>
      <c r="E1" s="158"/>
      <c r="F1" s="153"/>
      <c r="G1" s="153"/>
      <c r="H1" s="153"/>
      <c r="I1" s="153"/>
      <c r="J1" s="153"/>
      <c r="K1" s="154"/>
    </row>
    <row r="2" spans="1:13" ht="18" x14ac:dyDescent="0.25">
      <c r="A2" s="162" t="s">
        <v>71</v>
      </c>
      <c r="B2" s="158"/>
      <c r="C2" s="158"/>
      <c r="D2" s="158"/>
      <c r="E2" s="158"/>
      <c r="F2" s="153"/>
      <c r="G2" s="153"/>
      <c r="H2" s="153"/>
      <c r="I2" s="153"/>
      <c r="J2" s="153"/>
      <c r="K2" s="156"/>
    </row>
    <row r="3" spans="1:13" x14ac:dyDescent="0.25">
      <c r="A3" s="163" t="s">
        <v>1981</v>
      </c>
      <c r="B3" s="158"/>
      <c r="C3" s="158"/>
      <c r="D3" s="158"/>
      <c r="E3" s="158"/>
      <c r="F3" s="153"/>
      <c r="G3" s="153"/>
      <c r="H3" s="153"/>
      <c r="I3" s="153"/>
      <c r="J3" s="153"/>
      <c r="M3" s="154" t="s">
        <v>566</v>
      </c>
    </row>
    <row r="4" spans="1:13" ht="15.75" thickBot="1" x14ac:dyDescent="0.3">
      <c r="A4" s="158"/>
      <c r="B4" s="158"/>
      <c r="C4" s="158"/>
      <c r="D4" s="158"/>
      <c r="E4" s="158"/>
      <c r="F4" s="159"/>
      <c r="G4" s="159"/>
      <c r="H4" s="152" t="s">
        <v>310</v>
      </c>
      <c r="I4" s="159"/>
      <c r="J4" s="159"/>
      <c r="K4" s="159"/>
    </row>
    <row r="5" spans="1:13" s="237" customFormat="1" ht="36" thickTop="1" thickBot="1" x14ac:dyDescent="0.3">
      <c r="A5" s="228"/>
      <c r="B5" s="228"/>
      <c r="C5" s="228"/>
      <c r="D5" s="228"/>
      <c r="E5" s="228"/>
      <c r="F5" s="249" t="s">
        <v>1982</v>
      </c>
      <c r="G5" s="249" t="s">
        <v>1983</v>
      </c>
      <c r="H5" s="250" t="s">
        <v>1984</v>
      </c>
      <c r="I5" s="251" t="s">
        <v>1985</v>
      </c>
      <c r="J5" s="252" t="s">
        <v>1987</v>
      </c>
      <c r="K5" s="234" t="s">
        <v>1986</v>
      </c>
      <c r="L5" s="253" t="s">
        <v>74</v>
      </c>
      <c r="M5" s="51" t="s">
        <v>503</v>
      </c>
    </row>
    <row r="6" spans="1:13" ht="15.75" thickTop="1" x14ac:dyDescent="0.25">
      <c r="A6" s="164"/>
      <c r="B6" s="164" t="s">
        <v>76</v>
      </c>
      <c r="C6" s="164"/>
      <c r="D6" s="164"/>
      <c r="E6" s="164"/>
      <c r="F6" s="168"/>
      <c r="G6" s="168"/>
      <c r="H6" s="172"/>
      <c r="I6" s="176"/>
      <c r="J6" s="180"/>
      <c r="K6" s="184"/>
      <c r="L6" s="243"/>
      <c r="M6" s="52"/>
    </row>
    <row r="7" spans="1:13" x14ac:dyDescent="0.25">
      <c r="A7" s="164"/>
      <c r="B7" s="164"/>
      <c r="C7" s="164"/>
      <c r="D7" s="164" t="s">
        <v>7</v>
      </c>
      <c r="E7" s="164"/>
      <c r="F7" s="168"/>
      <c r="G7" s="168"/>
      <c r="H7" s="172"/>
      <c r="I7" s="176"/>
      <c r="J7" s="180"/>
      <c r="K7" s="184"/>
      <c r="L7" s="244"/>
      <c r="M7" s="96"/>
    </row>
    <row r="8" spans="1:13" x14ac:dyDescent="0.25">
      <c r="A8" s="164"/>
      <c r="B8" s="164"/>
      <c r="C8" s="164"/>
      <c r="D8" s="164"/>
      <c r="E8" s="164" t="s">
        <v>77</v>
      </c>
      <c r="F8" s="168">
        <v>482195.01</v>
      </c>
      <c r="G8" s="168">
        <v>498367.41</v>
      </c>
      <c r="H8" s="172">
        <v>980562.42</v>
      </c>
      <c r="I8" s="176">
        <v>873526.78</v>
      </c>
      <c r="J8" s="180">
        <v>107035.64</v>
      </c>
      <c r="K8" s="184">
        <v>1.12253</v>
      </c>
      <c r="L8" s="245">
        <v>5275670.8</v>
      </c>
      <c r="M8" s="90">
        <f>H8/L8</f>
        <v>0.1858649747440648</v>
      </c>
    </row>
    <row r="9" spans="1:13" x14ac:dyDescent="0.25">
      <c r="A9" s="164"/>
      <c r="B9" s="164"/>
      <c r="C9" s="164"/>
      <c r="D9" s="164"/>
      <c r="E9" s="164" t="s">
        <v>567</v>
      </c>
      <c r="F9" s="168">
        <v>6601.82</v>
      </c>
      <c r="G9" s="168">
        <v>4379.2700000000004</v>
      </c>
      <c r="H9" s="172">
        <v>10981.09</v>
      </c>
      <c r="I9" s="176">
        <v>15323.8</v>
      </c>
      <c r="J9" s="180">
        <v>-4342.71</v>
      </c>
      <c r="K9" s="184">
        <v>0.71660000000000001</v>
      </c>
      <c r="L9" s="245">
        <v>91943</v>
      </c>
      <c r="M9" s="90">
        <f t="shared" ref="M9:M29" si="0">H9/L9</f>
        <v>0.1194336708612945</v>
      </c>
    </row>
    <row r="10" spans="1:13" ht="15.75" thickBot="1" x14ac:dyDescent="0.3">
      <c r="A10" s="164"/>
      <c r="B10" s="164"/>
      <c r="C10" s="164"/>
      <c r="D10" s="164"/>
      <c r="E10" s="164" t="s">
        <v>93</v>
      </c>
      <c r="F10" s="168">
        <v>0</v>
      </c>
      <c r="G10" s="168">
        <v>19822.439999999999</v>
      </c>
      <c r="H10" s="172">
        <v>19822.439999999999</v>
      </c>
      <c r="I10" s="176">
        <v>21666.7</v>
      </c>
      <c r="J10" s="180">
        <v>-1844.26</v>
      </c>
      <c r="K10" s="184">
        <v>0.91488000000000003</v>
      </c>
      <c r="L10" s="246">
        <v>130000</v>
      </c>
      <c r="M10" s="92">
        <f t="shared" si="0"/>
        <v>0.15248030769230769</v>
      </c>
    </row>
    <row r="11" spans="1:13" ht="15.75" thickBot="1" x14ac:dyDescent="0.3">
      <c r="A11" s="164"/>
      <c r="B11" s="164"/>
      <c r="C11" s="164"/>
      <c r="D11" s="164" t="s">
        <v>96</v>
      </c>
      <c r="E11" s="164"/>
      <c r="F11" s="170">
        <f>ROUND(SUM(F7:F10),5)</f>
        <v>488796.83</v>
      </c>
      <c r="G11" s="170">
        <f>ROUND(SUM(G7:G10),5)</f>
        <v>522569.12</v>
      </c>
      <c r="H11" s="174">
        <v>1011365.95</v>
      </c>
      <c r="I11" s="178">
        <v>910517.28</v>
      </c>
      <c r="J11" s="182">
        <v>100848.67</v>
      </c>
      <c r="K11" s="187">
        <v>1.11076</v>
      </c>
      <c r="L11" s="247">
        <v>5497613.7999999998</v>
      </c>
      <c r="M11" s="91">
        <f t="shared" si="0"/>
        <v>0.18396453203024191</v>
      </c>
    </row>
    <row r="12" spans="1:13" x14ac:dyDescent="0.25">
      <c r="A12" s="164"/>
      <c r="B12" s="164"/>
      <c r="C12" s="164" t="s">
        <v>97</v>
      </c>
      <c r="D12" s="164"/>
      <c r="E12" s="164"/>
      <c r="F12" s="168">
        <f>F11</f>
        <v>488796.83</v>
      </c>
      <c r="G12" s="168">
        <f>G11</f>
        <v>522569.12</v>
      </c>
      <c r="H12" s="172">
        <v>1011365.95</v>
      </c>
      <c r="I12" s="176">
        <v>910517.28</v>
      </c>
      <c r="J12" s="180">
        <v>100848.67</v>
      </c>
      <c r="K12" s="184">
        <v>1.11076</v>
      </c>
      <c r="L12" s="245">
        <v>5497613.7999999998</v>
      </c>
      <c r="M12" s="90">
        <f t="shared" si="0"/>
        <v>0.18396453203024191</v>
      </c>
    </row>
    <row r="13" spans="1:13" x14ac:dyDescent="0.25">
      <c r="A13" s="164"/>
      <c r="B13" s="164"/>
      <c r="C13" s="164"/>
      <c r="D13" s="164" t="s">
        <v>8</v>
      </c>
      <c r="E13" s="164"/>
      <c r="F13" s="168"/>
      <c r="G13" s="168"/>
      <c r="H13" s="172"/>
      <c r="I13" s="176"/>
      <c r="J13" s="180"/>
      <c r="K13" s="184"/>
      <c r="L13" s="245"/>
      <c r="M13" s="90"/>
    </row>
    <row r="14" spans="1:13" x14ac:dyDescent="0.25">
      <c r="A14" s="164"/>
      <c r="B14" s="164"/>
      <c r="C14" s="164"/>
      <c r="D14" s="164"/>
      <c r="E14" s="164" t="s">
        <v>98</v>
      </c>
      <c r="F14" s="168">
        <v>203516.96</v>
      </c>
      <c r="G14" s="168">
        <v>259472.5</v>
      </c>
      <c r="H14" s="172">
        <v>462989.46</v>
      </c>
      <c r="I14" s="176">
        <v>419968.03</v>
      </c>
      <c r="J14" s="180">
        <v>43021.43</v>
      </c>
      <c r="K14" s="184">
        <v>1.1024400000000001</v>
      </c>
      <c r="L14" s="245">
        <v>2519813.38</v>
      </c>
      <c r="M14" s="90">
        <f t="shared" si="0"/>
        <v>0.18373958312738226</v>
      </c>
    </row>
    <row r="15" spans="1:13" x14ac:dyDescent="0.25">
      <c r="A15" s="164"/>
      <c r="B15" s="164"/>
      <c r="C15" s="164"/>
      <c r="D15" s="164"/>
      <c r="E15" s="164" t="s">
        <v>118</v>
      </c>
      <c r="F15" s="168">
        <v>8028.06</v>
      </c>
      <c r="G15" s="168">
        <v>20633.73</v>
      </c>
      <c r="H15" s="172">
        <v>28661.79</v>
      </c>
      <c r="I15" s="176">
        <v>51336.81</v>
      </c>
      <c r="J15" s="180">
        <v>-22675.02</v>
      </c>
      <c r="K15" s="184">
        <v>0.55830999999999997</v>
      </c>
      <c r="L15" s="245">
        <v>308022.90999999997</v>
      </c>
      <c r="M15" s="90">
        <f t="shared" si="0"/>
        <v>9.3050838328876256E-2</v>
      </c>
    </row>
    <row r="16" spans="1:13" x14ac:dyDescent="0.25">
      <c r="A16" s="164"/>
      <c r="B16" s="164"/>
      <c r="C16" s="164"/>
      <c r="D16" s="164"/>
      <c r="E16" s="164" t="s">
        <v>139</v>
      </c>
      <c r="F16" s="168">
        <v>20373.79</v>
      </c>
      <c r="G16" s="168">
        <v>6324.46</v>
      </c>
      <c r="H16" s="172">
        <v>26698.25</v>
      </c>
      <c r="I16" s="176">
        <v>2113.36</v>
      </c>
      <c r="J16" s="180">
        <v>24584.89</v>
      </c>
      <c r="K16" s="184">
        <v>12.63308</v>
      </c>
      <c r="L16" s="245">
        <v>12681.06</v>
      </c>
      <c r="M16" s="90">
        <f t="shared" si="0"/>
        <v>2.105364220341202</v>
      </c>
    </row>
    <row r="17" spans="1:13" x14ac:dyDescent="0.25">
      <c r="A17" s="164"/>
      <c r="B17" s="164"/>
      <c r="C17" s="164"/>
      <c r="D17" s="164"/>
      <c r="E17" s="164" t="s">
        <v>558</v>
      </c>
      <c r="F17" s="168">
        <v>5357.5</v>
      </c>
      <c r="G17" s="168">
        <v>1297.8599999999999</v>
      </c>
      <c r="H17" s="172">
        <v>6655.36</v>
      </c>
      <c r="I17" s="176">
        <v>2552.4</v>
      </c>
      <c r="J17" s="180">
        <v>4102.96</v>
      </c>
      <c r="K17" s="184">
        <v>2.6074899999999999</v>
      </c>
      <c r="L17" s="245">
        <v>15315</v>
      </c>
      <c r="M17" s="90">
        <f t="shared" si="0"/>
        <v>0.43456480574600065</v>
      </c>
    </row>
    <row r="18" spans="1:13" x14ac:dyDescent="0.25">
      <c r="A18" s="164"/>
      <c r="B18" s="164"/>
      <c r="C18" s="164"/>
      <c r="D18" s="164"/>
      <c r="E18" s="164" t="s">
        <v>163</v>
      </c>
      <c r="F18" s="168">
        <v>64518.84</v>
      </c>
      <c r="G18" s="168">
        <v>56023.9</v>
      </c>
      <c r="H18" s="172">
        <v>120542.74</v>
      </c>
      <c r="I18" s="176">
        <v>112356.31</v>
      </c>
      <c r="J18" s="180">
        <v>8186.43</v>
      </c>
      <c r="K18" s="184">
        <v>1.0728599999999999</v>
      </c>
      <c r="L18" s="245">
        <v>674137.31</v>
      </c>
      <c r="M18" s="90">
        <f t="shared" si="0"/>
        <v>0.17881036728259408</v>
      </c>
    </row>
    <row r="19" spans="1:13" x14ac:dyDescent="0.25">
      <c r="A19" s="164"/>
      <c r="B19" s="164"/>
      <c r="C19" s="164"/>
      <c r="D19" s="164"/>
      <c r="E19" s="164" t="s">
        <v>208</v>
      </c>
      <c r="F19" s="168">
        <v>6000</v>
      </c>
      <c r="G19" s="168">
        <v>6900</v>
      </c>
      <c r="H19" s="172">
        <v>12900</v>
      </c>
      <c r="I19" s="176">
        <v>11975</v>
      </c>
      <c r="J19" s="180">
        <v>925</v>
      </c>
      <c r="K19" s="184">
        <v>1.07724</v>
      </c>
      <c r="L19" s="245">
        <v>71850</v>
      </c>
      <c r="M19" s="90">
        <f t="shared" si="0"/>
        <v>0.17954070981210857</v>
      </c>
    </row>
    <row r="20" spans="1:13" x14ac:dyDescent="0.25">
      <c r="A20" s="164"/>
      <c r="B20" s="164"/>
      <c r="C20" s="164"/>
      <c r="D20" s="164"/>
      <c r="E20" s="164" t="s">
        <v>212</v>
      </c>
      <c r="F20" s="168">
        <v>35461.1</v>
      </c>
      <c r="G20" s="168">
        <v>49164.14</v>
      </c>
      <c r="H20" s="172">
        <v>84625.24</v>
      </c>
      <c r="I20" s="176">
        <v>96373.43</v>
      </c>
      <c r="J20" s="180">
        <v>-11748.19</v>
      </c>
      <c r="K20" s="184">
        <v>0.87809999999999999</v>
      </c>
      <c r="L20" s="245">
        <v>578248.82999999996</v>
      </c>
      <c r="M20" s="90">
        <f t="shared" si="0"/>
        <v>0.14634744699786079</v>
      </c>
    </row>
    <row r="21" spans="1:13" x14ac:dyDescent="0.25">
      <c r="A21" s="164"/>
      <c r="B21" s="164"/>
      <c r="C21" s="164"/>
      <c r="D21" s="164"/>
      <c r="E21" s="164" t="s">
        <v>236</v>
      </c>
      <c r="F21" s="168">
        <v>0</v>
      </c>
      <c r="G21" s="168">
        <v>0</v>
      </c>
      <c r="H21" s="172">
        <v>0</v>
      </c>
      <c r="I21" s="176">
        <v>447.5</v>
      </c>
      <c r="J21" s="180">
        <v>-447.5</v>
      </c>
      <c r="K21" s="184">
        <v>0</v>
      </c>
      <c r="L21" s="245">
        <v>2685</v>
      </c>
      <c r="M21" s="90">
        <f t="shared" si="0"/>
        <v>0</v>
      </c>
    </row>
    <row r="22" spans="1:13" x14ac:dyDescent="0.25">
      <c r="A22" s="164"/>
      <c r="B22" s="164"/>
      <c r="C22" s="164"/>
      <c r="D22" s="164"/>
      <c r="E22" s="164" t="s">
        <v>241</v>
      </c>
      <c r="F22" s="168">
        <v>1765.4</v>
      </c>
      <c r="G22" s="168">
        <v>22592.7</v>
      </c>
      <c r="H22" s="172">
        <v>24358.1</v>
      </c>
      <c r="I22" s="176">
        <v>16584.02</v>
      </c>
      <c r="J22" s="180">
        <v>7774.08</v>
      </c>
      <c r="K22" s="184">
        <v>1.4687699999999999</v>
      </c>
      <c r="L22" s="245">
        <v>165834.01999999999</v>
      </c>
      <c r="M22" s="90">
        <f t="shared" si="0"/>
        <v>0.14688240687887805</v>
      </c>
    </row>
    <row r="23" spans="1:13" x14ac:dyDescent="0.25">
      <c r="A23" s="164"/>
      <c r="B23" s="164"/>
      <c r="C23" s="164"/>
      <c r="D23" s="164"/>
      <c r="E23" s="164" t="s">
        <v>987</v>
      </c>
      <c r="F23" s="168">
        <v>0</v>
      </c>
      <c r="G23" s="168">
        <v>8763.07</v>
      </c>
      <c r="H23" s="172">
        <v>8763.07</v>
      </c>
      <c r="I23" s="176"/>
      <c r="J23" s="180"/>
      <c r="K23" s="184"/>
      <c r="L23" s="245">
        <v>75000</v>
      </c>
      <c r="M23" s="90">
        <f t="shared" si="0"/>
        <v>0.11684093333333333</v>
      </c>
    </row>
    <row r="24" spans="1:13" x14ac:dyDescent="0.25">
      <c r="A24" s="164"/>
      <c r="B24" s="164"/>
      <c r="C24" s="164"/>
      <c r="D24" s="164"/>
      <c r="E24" s="164" t="s">
        <v>249</v>
      </c>
      <c r="F24" s="168">
        <v>0</v>
      </c>
      <c r="G24" s="168">
        <v>0</v>
      </c>
      <c r="H24" s="172">
        <v>0</v>
      </c>
      <c r="I24" s="176">
        <v>12500</v>
      </c>
      <c r="J24" s="180">
        <v>-12500</v>
      </c>
      <c r="K24" s="184">
        <v>0</v>
      </c>
      <c r="L24" s="245">
        <v>75000</v>
      </c>
      <c r="M24" s="90">
        <f t="shared" si="0"/>
        <v>0</v>
      </c>
    </row>
    <row r="25" spans="1:13" x14ac:dyDescent="0.25">
      <c r="A25" s="164"/>
      <c r="B25" s="164"/>
      <c r="C25" s="164"/>
      <c r="D25" s="164"/>
      <c r="E25" s="164" t="s">
        <v>253</v>
      </c>
      <c r="F25" s="168">
        <v>75422.03</v>
      </c>
      <c r="G25" s="168">
        <v>0</v>
      </c>
      <c r="H25" s="172">
        <v>75422.03</v>
      </c>
      <c r="I25" s="176">
        <v>7216.7</v>
      </c>
      <c r="J25" s="180">
        <v>68205.33</v>
      </c>
      <c r="K25" s="184">
        <v>10.451040000000001</v>
      </c>
      <c r="L25" s="245">
        <v>43300</v>
      </c>
      <c r="M25" s="90">
        <f t="shared" si="0"/>
        <v>1.7418482678983833</v>
      </c>
    </row>
    <row r="26" spans="1:13" ht="15.75" thickBot="1" x14ac:dyDescent="0.3">
      <c r="A26" s="164"/>
      <c r="B26" s="164"/>
      <c r="C26" s="164"/>
      <c r="D26" s="164"/>
      <c r="E26" s="164" t="s">
        <v>1123</v>
      </c>
      <c r="F26" s="168">
        <v>6056.06</v>
      </c>
      <c r="G26" s="168">
        <v>6368.83</v>
      </c>
      <c r="H26" s="172">
        <v>12424.89</v>
      </c>
      <c r="I26" s="176"/>
      <c r="J26" s="180"/>
      <c r="K26" s="184"/>
      <c r="L26" s="246">
        <v>0</v>
      </c>
      <c r="M26" s="92">
        <v>0</v>
      </c>
    </row>
    <row r="27" spans="1:13" ht="15.75" thickBot="1" x14ac:dyDescent="0.3">
      <c r="A27" s="164"/>
      <c r="B27" s="164"/>
      <c r="C27" s="164"/>
      <c r="D27" s="164" t="s">
        <v>254</v>
      </c>
      <c r="E27" s="164"/>
      <c r="F27" s="169">
        <f>ROUND(SUM(F13:F26),5)</f>
        <v>426499.74</v>
      </c>
      <c r="G27" s="169">
        <f>ROUND(SUM(G13:G26),5)</f>
        <v>437541.19</v>
      </c>
      <c r="H27" s="173">
        <v>864040.93</v>
      </c>
      <c r="I27" s="177">
        <v>733423.56</v>
      </c>
      <c r="J27" s="181">
        <v>130617.37</v>
      </c>
      <c r="K27" s="186">
        <v>1.1780900000000001</v>
      </c>
      <c r="L27" s="247">
        <v>4466887.51</v>
      </c>
      <c r="M27" s="91">
        <f t="shared" si="0"/>
        <v>0.19343243546332334</v>
      </c>
    </row>
    <row r="28" spans="1:13" ht="15.75" thickBot="1" x14ac:dyDescent="0.3">
      <c r="A28" s="164"/>
      <c r="B28" s="164" t="s">
        <v>255</v>
      </c>
      <c r="C28" s="164"/>
      <c r="D28" s="164"/>
      <c r="E28" s="164"/>
      <c r="F28" s="169">
        <f>ROUND(F6+F12-F27,5)</f>
        <v>62297.09</v>
      </c>
      <c r="G28" s="169">
        <f>ROUND(G6+G12-G27,5)</f>
        <v>85027.93</v>
      </c>
      <c r="H28" s="173">
        <v>147325.01999999999</v>
      </c>
      <c r="I28" s="177">
        <v>177093.72</v>
      </c>
      <c r="J28" s="181">
        <v>-29768.7</v>
      </c>
      <c r="K28" s="186">
        <v>0.83189999999999997</v>
      </c>
      <c r="L28" s="248">
        <v>1030726.29</v>
      </c>
      <c r="M28" s="97">
        <f t="shared" si="0"/>
        <v>0.1429332126572613</v>
      </c>
    </row>
    <row r="29" spans="1:13" s="150" customFormat="1" ht="12" thickBot="1" x14ac:dyDescent="0.25">
      <c r="A29" s="164" t="s">
        <v>256</v>
      </c>
      <c r="B29" s="164"/>
      <c r="C29" s="164"/>
      <c r="D29" s="164"/>
      <c r="E29" s="164"/>
      <c r="F29" s="171">
        <f>F28</f>
        <v>62297.09</v>
      </c>
      <c r="G29" s="171">
        <f>G28</f>
        <v>85027.93</v>
      </c>
      <c r="H29" s="175">
        <v>147325.01999999999</v>
      </c>
      <c r="I29" s="179">
        <v>177093.72</v>
      </c>
      <c r="J29" s="183">
        <v>-29768.7</v>
      </c>
      <c r="K29" s="188">
        <v>0.83189999999999997</v>
      </c>
      <c r="L29" s="245">
        <v>1030726.29</v>
      </c>
      <c r="M29" s="90">
        <f t="shared" si="0"/>
        <v>0.1429332126572613</v>
      </c>
    </row>
    <row r="30" spans="1:13" ht="15.75" thickTop="1" x14ac:dyDescent="0.25">
      <c r="L30" s="94"/>
      <c r="M30" s="93"/>
    </row>
    <row r="31" spans="1:13" x14ac:dyDescent="0.25">
      <c r="L31" s="94"/>
      <c r="M31" s="93"/>
    </row>
  </sheetData>
  <printOptions gridLines="1"/>
  <pageMargins left="0.7" right="0.7" top="0.75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022CD-8BEC-4A63-96A7-6B5C72D805D1}">
  <sheetPr>
    <pageSetUpPr fitToPage="1"/>
  </sheetPr>
  <dimension ref="A1:P215"/>
  <sheetViews>
    <sheetView workbookViewId="0">
      <selection activeCell="P10" sqref="P10"/>
    </sheetView>
  </sheetViews>
  <sheetFormatPr defaultRowHeight="15" x14ac:dyDescent="0.25"/>
  <cols>
    <col min="1" max="6" width="2.7109375" style="150" customWidth="1"/>
    <col min="7" max="7" width="43.42578125" style="167" customWidth="1"/>
    <col min="8" max="9" width="9.85546875" style="195" bestFit="1" customWidth="1"/>
    <col min="10" max="10" width="11.140625" style="195" bestFit="1" customWidth="1"/>
    <col min="11" max="11" width="9.85546875" style="195" bestFit="1" customWidth="1"/>
    <col min="12" max="12" width="13" style="195" customWidth="1"/>
    <col min="13" max="13" width="9.140625" style="149"/>
    <col min="14" max="14" width="13.85546875" style="220" bestFit="1" customWidth="1"/>
    <col min="15" max="15" width="15.42578125" style="83" customWidth="1"/>
    <col min="16" max="16" width="78.140625" style="238" customWidth="1"/>
    <col min="17" max="16384" width="9.140625" style="149"/>
  </cols>
  <sheetData>
    <row r="1" spans="1:16" ht="15.75" x14ac:dyDescent="0.25">
      <c r="A1" s="151" t="s">
        <v>1181</v>
      </c>
      <c r="B1" s="152"/>
      <c r="C1" s="152"/>
      <c r="D1" s="152"/>
      <c r="E1" s="152"/>
      <c r="F1" s="152"/>
      <c r="G1" s="165"/>
      <c r="M1" s="154"/>
    </row>
    <row r="2" spans="1:16" ht="18" x14ac:dyDescent="0.25">
      <c r="A2" s="155" t="s">
        <v>71</v>
      </c>
      <c r="B2" s="152"/>
      <c r="C2" s="152"/>
      <c r="D2" s="152"/>
      <c r="E2" s="152"/>
      <c r="F2" s="152"/>
      <c r="G2" s="165"/>
      <c r="M2" s="156"/>
    </row>
    <row r="3" spans="1:16" x14ac:dyDescent="0.25">
      <c r="A3" s="157" t="s">
        <v>1981</v>
      </c>
      <c r="B3" s="152"/>
      <c r="C3" s="152"/>
      <c r="D3" s="152"/>
      <c r="E3" s="152"/>
      <c r="F3" s="152"/>
      <c r="G3" s="165"/>
      <c r="O3" s="154" t="s">
        <v>566</v>
      </c>
    </row>
    <row r="4" spans="1:16" ht="15.75" thickBot="1" x14ac:dyDescent="0.3">
      <c r="A4" s="158"/>
      <c r="B4" s="158"/>
      <c r="C4" s="158"/>
      <c r="D4" s="158"/>
      <c r="E4" s="158"/>
      <c r="F4" s="158"/>
      <c r="G4" s="160"/>
      <c r="H4" s="196"/>
      <c r="I4" s="196"/>
      <c r="J4" s="197" t="s">
        <v>310</v>
      </c>
      <c r="K4" s="196"/>
      <c r="L4" s="196"/>
      <c r="M4" s="159"/>
      <c r="N4" s="221"/>
      <c r="O4" s="84"/>
      <c r="P4" s="239"/>
    </row>
    <row r="5" spans="1:16" s="237" customFormat="1" ht="33.75" customHeight="1" thickTop="1" thickBot="1" x14ac:dyDescent="0.3">
      <c r="A5" s="228"/>
      <c r="B5" s="228"/>
      <c r="C5" s="228"/>
      <c r="D5" s="228"/>
      <c r="E5" s="228"/>
      <c r="F5" s="228"/>
      <c r="G5" s="229"/>
      <c r="H5" s="230" t="s">
        <v>1982</v>
      </c>
      <c r="I5" s="230" t="s">
        <v>1983</v>
      </c>
      <c r="J5" s="231" t="s">
        <v>1984</v>
      </c>
      <c r="K5" s="232" t="s">
        <v>1985</v>
      </c>
      <c r="L5" s="233" t="s">
        <v>72</v>
      </c>
      <c r="M5" s="234" t="s">
        <v>1986</v>
      </c>
      <c r="N5" s="235" t="s">
        <v>74</v>
      </c>
      <c r="O5" s="236" t="s">
        <v>503</v>
      </c>
      <c r="P5" s="82" t="s">
        <v>75</v>
      </c>
    </row>
    <row r="6" spans="1:16" ht="15.75" thickTop="1" x14ac:dyDescent="0.25">
      <c r="A6" s="164"/>
      <c r="B6" s="164" t="s">
        <v>76</v>
      </c>
      <c r="C6" s="164"/>
      <c r="D6" s="164"/>
      <c r="E6" s="164"/>
      <c r="F6" s="164"/>
      <c r="G6" s="166"/>
      <c r="H6" s="198"/>
      <c r="I6" s="198"/>
      <c r="J6" s="199"/>
      <c r="K6" s="200"/>
      <c r="L6" s="201"/>
      <c r="M6" s="184"/>
      <c r="N6" s="222"/>
      <c r="O6" s="190"/>
    </row>
    <row r="7" spans="1:16" x14ac:dyDescent="0.25">
      <c r="A7" s="164"/>
      <c r="B7" s="164"/>
      <c r="C7" s="164"/>
      <c r="D7" s="164" t="s">
        <v>7</v>
      </c>
      <c r="E7" s="164"/>
      <c r="F7" s="164"/>
      <c r="G7" s="166"/>
      <c r="H7" s="198"/>
      <c r="I7" s="198"/>
      <c r="J7" s="199"/>
      <c r="K7" s="200"/>
      <c r="L7" s="201"/>
      <c r="M7" s="184"/>
      <c r="N7" s="222"/>
      <c r="O7" s="190"/>
    </row>
    <row r="8" spans="1:16" x14ac:dyDescent="0.25">
      <c r="A8" s="164"/>
      <c r="B8" s="164"/>
      <c r="C8" s="164"/>
      <c r="D8" s="164"/>
      <c r="E8" s="164" t="s">
        <v>77</v>
      </c>
      <c r="F8" s="164"/>
      <c r="G8" s="166"/>
      <c r="H8" s="198"/>
      <c r="I8" s="198"/>
      <c r="J8" s="199"/>
      <c r="K8" s="200"/>
      <c r="L8" s="201"/>
      <c r="M8" s="184"/>
      <c r="N8" s="222"/>
      <c r="O8" s="190"/>
    </row>
    <row r="9" spans="1:16" x14ac:dyDescent="0.25">
      <c r="A9" s="164"/>
      <c r="B9" s="164"/>
      <c r="C9" s="164"/>
      <c r="D9" s="164"/>
      <c r="E9" s="164"/>
      <c r="F9" s="164" t="s">
        <v>78</v>
      </c>
      <c r="G9" s="166"/>
      <c r="H9" s="198"/>
      <c r="I9" s="198"/>
      <c r="J9" s="199"/>
      <c r="K9" s="200"/>
      <c r="L9" s="201"/>
      <c r="M9" s="184"/>
      <c r="N9" s="222"/>
      <c r="O9" s="190"/>
    </row>
    <row r="10" spans="1:16" x14ac:dyDescent="0.25">
      <c r="A10" s="164"/>
      <c r="B10" s="164"/>
      <c r="C10" s="164"/>
      <c r="D10" s="164"/>
      <c r="E10" s="164"/>
      <c r="F10" s="164"/>
      <c r="G10" s="166" t="s">
        <v>79</v>
      </c>
      <c r="H10" s="198">
        <v>0</v>
      </c>
      <c r="I10" s="198">
        <v>500</v>
      </c>
      <c r="J10" s="199">
        <v>500</v>
      </c>
      <c r="K10" s="200">
        <v>58.32</v>
      </c>
      <c r="L10" s="201">
        <v>441.68</v>
      </c>
      <c r="M10" s="184">
        <v>8.5733899999999998</v>
      </c>
      <c r="N10" s="222">
        <v>350</v>
      </c>
      <c r="O10" s="191">
        <f>J10/N10</f>
        <v>1.4285714285714286</v>
      </c>
      <c r="P10" s="238" t="s">
        <v>1956</v>
      </c>
    </row>
    <row r="11" spans="1:16" x14ac:dyDescent="0.25">
      <c r="A11" s="164"/>
      <c r="B11" s="164"/>
      <c r="C11" s="164"/>
      <c r="D11" s="164"/>
      <c r="E11" s="164"/>
      <c r="F11" s="164"/>
      <c r="G11" s="166" t="s">
        <v>80</v>
      </c>
      <c r="H11" s="198">
        <v>0</v>
      </c>
      <c r="I11" s="198">
        <v>0</v>
      </c>
      <c r="J11" s="199">
        <v>0</v>
      </c>
      <c r="K11" s="200">
        <v>0</v>
      </c>
      <c r="L11" s="201">
        <v>0</v>
      </c>
      <c r="M11" s="184">
        <v>0</v>
      </c>
      <c r="N11" s="222">
        <v>0</v>
      </c>
      <c r="O11" s="190"/>
    </row>
    <row r="12" spans="1:16" ht="15.75" thickBot="1" x14ac:dyDescent="0.3">
      <c r="A12" s="164"/>
      <c r="B12" s="164"/>
      <c r="C12" s="164"/>
      <c r="D12" s="164"/>
      <c r="E12" s="164"/>
      <c r="F12" s="164"/>
      <c r="G12" s="166" t="s">
        <v>81</v>
      </c>
      <c r="H12" s="202">
        <v>200</v>
      </c>
      <c r="I12" s="202">
        <v>0</v>
      </c>
      <c r="J12" s="203">
        <v>200</v>
      </c>
      <c r="K12" s="204"/>
      <c r="L12" s="205"/>
      <c r="M12" s="185"/>
      <c r="N12" s="223">
        <v>0</v>
      </c>
      <c r="O12" s="192"/>
      <c r="P12" s="240" t="s">
        <v>1178</v>
      </c>
    </row>
    <row r="13" spans="1:16" x14ac:dyDescent="0.25">
      <c r="A13" s="164"/>
      <c r="B13" s="164"/>
      <c r="C13" s="164"/>
      <c r="D13" s="164"/>
      <c r="E13" s="164"/>
      <c r="F13" s="164" t="s">
        <v>82</v>
      </c>
      <c r="G13" s="166"/>
      <c r="H13" s="198">
        <f>ROUND(SUM(H9:H12),5)</f>
        <v>200</v>
      </c>
      <c r="I13" s="198">
        <f>ROUND(SUM(I9:I12),5)</f>
        <v>500</v>
      </c>
      <c r="J13" s="199">
        <v>700</v>
      </c>
      <c r="K13" s="200">
        <v>58.32</v>
      </c>
      <c r="L13" s="201">
        <v>641.67999999999995</v>
      </c>
      <c r="M13" s="184">
        <v>12.002739999999999</v>
      </c>
      <c r="N13" s="222">
        <v>350</v>
      </c>
      <c r="O13" s="191">
        <f t="shared" ref="O12:O75" si="0">J13/N13</f>
        <v>2</v>
      </c>
    </row>
    <row r="14" spans="1:16" x14ac:dyDescent="0.25">
      <c r="A14" s="164"/>
      <c r="B14" s="164"/>
      <c r="C14" s="164"/>
      <c r="D14" s="164"/>
      <c r="E14" s="164"/>
      <c r="F14" s="164" t="s">
        <v>83</v>
      </c>
      <c r="G14" s="166"/>
      <c r="H14" s="198">
        <v>112</v>
      </c>
      <c r="I14" s="198">
        <v>71.53</v>
      </c>
      <c r="J14" s="199">
        <v>183.53</v>
      </c>
      <c r="K14" s="200">
        <v>108.32</v>
      </c>
      <c r="L14" s="201">
        <v>75.209999999999994</v>
      </c>
      <c r="M14" s="184">
        <v>1.6943299999999999</v>
      </c>
      <c r="N14" s="224">
        <v>650</v>
      </c>
      <c r="O14" s="191">
        <f t="shared" si="0"/>
        <v>0.28235384615384618</v>
      </c>
      <c r="P14" s="238" t="s">
        <v>1957</v>
      </c>
    </row>
    <row r="15" spans="1:16" x14ac:dyDescent="0.25">
      <c r="A15" s="164"/>
      <c r="B15" s="164"/>
      <c r="C15" s="164"/>
      <c r="D15" s="164"/>
      <c r="E15" s="164"/>
      <c r="F15" s="164" t="s">
        <v>84</v>
      </c>
      <c r="G15" s="166"/>
      <c r="H15" s="198"/>
      <c r="I15" s="198"/>
      <c r="J15" s="199"/>
      <c r="K15" s="200"/>
      <c r="L15" s="201"/>
      <c r="M15" s="184"/>
      <c r="N15" s="222"/>
      <c r="O15" s="191"/>
    </row>
    <row r="16" spans="1:16" x14ac:dyDescent="0.25">
      <c r="A16" s="164"/>
      <c r="B16" s="164"/>
      <c r="C16" s="164"/>
      <c r="D16" s="164"/>
      <c r="E16" s="164"/>
      <c r="F16" s="164"/>
      <c r="G16" s="166" t="s">
        <v>85</v>
      </c>
      <c r="H16" s="198">
        <v>797.5</v>
      </c>
      <c r="I16" s="198">
        <v>3480</v>
      </c>
      <c r="J16" s="199">
        <v>4277.5</v>
      </c>
      <c r="K16" s="200">
        <v>3500</v>
      </c>
      <c r="L16" s="201">
        <v>777.5</v>
      </c>
      <c r="M16" s="184">
        <v>1.22214</v>
      </c>
      <c r="N16" s="222">
        <v>35000</v>
      </c>
      <c r="O16" s="191">
        <f t="shared" si="0"/>
        <v>0.12221428571428572</v>
      </c>
      <c r="P16" s="238" t="s">
        <v>1160</v>
      </c>
    </row>
    <row r="17" spans="1:16" x14ac:dyDescent="0.25">
      <c r="A17" s="164"/>
      <c r="B17" s="164"/>
      <c r="C17" s="164"/>
      <c r="D17" s="164"/>
      <c r="E17" s="164"/>
      <c r="F17" s="164"/>
      <c r="G17" s="166" t="s">
        <v>86</v>
      </c>
      <c r="H17" s="198">
        <v>318</v>
      </c>
      <c r="I17" s="198">
        <v>1388</v>
      </c>
      <c r="J17" s="199">
        <v>1706</v>
      </c>
      <c r="K17" s="200">
        <v>4090.91</v>
      </c>
      <c r="L17" s="201">
        <v>-2384.91</v>
      </c>
      <c r="M17" s="184">
        <v>0.41702</v>
      </c>
      <c r="N17" s="222">
        <v>45000</v>
      </c>
      <c r="O17" s="191">
        <f t="shared" si="0"/>
        <v>3.7911111111111111E-2</v>
      </c>
      <c r="P17" s="238" t="s">
        <v>1161</v>
      </c>
    </row>
    <row r="18" spans="1:16" ht="15.75" thickBot="1" x14ac:dyDescent="0.3">
      <c r="A18" s="164"/>
      <c r="B18" s="164"/>
      <c r="C18" s="164"/>
      <c r="D18" s="164"/>
      <c r="E18" s="164"/>
      <c r="F18" s="164"/>
      <c r="G18" s="166" t="s">
        <v>87</v>
      </c>
      <c r="H18" s="202">
        <v>0</v>
      </c>
      <c r="I18" s="202">
        <v>0</v>
      </c>
      <c r="J18" s="203">
        <v>0</v>
      </c>
      <c r="K18" s="204">
        <v>12.12</v>
      </c>
      <c r="L18" s="205">
        <v>-12.12</v>
      </c>
      <c r="M18" s="185">
        <v>0</v>
      </c>
      <c r="N18" s="223">
        <v>128.49</v>
      </c>
      <c r="O18" s="192">
        <f t="shared" si="0"/>
        <v>0</v>
      </c>
    </row>
    <row r="19" spans="1:16" x14ac:dyDescent="0.25">
      <c r="A19" s="164"/>
      <c r="B19" s="164"/>
      <c r="C19" s="164"/>
      <c r="D19" s="164"/>
      <c r="E19" s="164"/>
      <c r="F19" s="164" t="s">
        <v>88</v>
      </c>
      <c r="G19" s="166"/>
      <c r="H19" s="198">
        <f>ROUND(SUM(H15:H18),5)</f>
        <v>1115.5</v>
      </c>
      <c r="I19" s="198">
        <f>ROUND(SUM(I15:I18),5)</f>
        <v>4868</v>
      </c>
      <c r="J19" s="199">
        <v>5983.5</v>
      </c>
      <c r="K19" s="200">
        <v>7603.03</v>
      </c>
      <c r="L19" s="201">
        <v>-1619.53</v>
      </c>
      <c r="M19" s="184">
        <v>0.78698999999999997</v>
      </c>
      <c r="N19" s="222">
        <v>80128.490000000005</v>
      </c>
      <c r="O19" s="191">
        <f t="shared" si="0"/>
        <v>7.4673814519654616E-2</v>
      </c>
    </row>
    <row r="20" spans="1:16" x14ac:dyDescent="0.25">
      <c r="A20" s="164"/>
      <c r="B20" s="164"/>
      <c r="C20" s="164"/>
      <c r="D20" s="164"/>
      <c r="E20" s="164"/>
      <c r="F20" s="164" t="s">
        <v>715</v>
      </c>
      <c r="G20" s="166"/>
      <c r="H20" s="198">
        <v>365</v>
      </c>
      <c r="I20" s="198">
        <v>4965</v>
      </c>
      <c r="J20" s="199">
        <v>5330</v>
      </c>
      <c r="K20" s="200"/>
      <c r="L20" s="201"/>
      <c r="M20" s="184"/>
      <c r="N20" s="224">
        <v>0</v>
      </c>
      <c r="O20" s="191"/>
      <c r="P20" s="238" t="s">
        <v>1162</v>
      </c>
    </row>
    <row r="21" spans="1:16" x14ac:dyDescent="0.25">
      <c r="A21" s="164"/>
      <c r="B21" s="164"/>
      <c r="C21" s="164"/>
      <c r="D21" s="164"/>
      <c r="E21" s="164"/>
      <c r="F21" s="164" t="s">
        <v>89</v>
      </c>
      <c r="G21" s="166"/>
      <c r="H21" s="198">
        <v>22.43</v>
      </c>
      <c r="I21" s="198">
        <v>22.53</v>
      </c>
      <c r="J21" s="199">
        <v>44.96</v>
      </c>
      <c r="K21" s="200">
        <v>40</v>
      </c>
      <c r="L21" s="201">
        <v>4.96</v>
      </c>
      <c r="M21" s="184">
        <v>1.1240000000000001</v>
      </c>
      <c r="N21" s="224">
        <v>240</v>
      </c>
      <c r="O21" s="191">
        <f t="shared" si="0"/>
        <v>0.18733333333333332</v>
      </c>
    </row>
    <row r="22" spans="1:16" x14ac:dyDescent="0.25">
      <c r="A22" s="164"/>
      <c r="B22" s="164"/>
      <c r="C22" s="164"/>
      <c r="D22" s="164"/>
      <c r="E22" s="164"/>
      <c r="F22" s="164" t="s">
        <v>560</v>
      </c>
      <c r="G22" s="166"/>
      <c r="H22" s="198">
        <v>25100</v>
      </c>
      <c r="I22" s="198">
        <v>0</v>
      </c>
      <c r="J22" s="199">
        <v>25100</v>
      </c>
      <c r="K22" s="200"/>
      <c r="L22" s="201"/>
      <c r="M22" s="184"/>
      <c r="N22" s="224">
        <v>0</v>
      </c>
      <c r="O22" s="191"/>
      <c r="P22" s="238" t="s">
        <v>1163</v>
      </c>
    </row>
    <row r="23" spans="1:16" x14ac:dyDescent="0.25">
      <c r="A23" s="164"/>
      <c r="B23" s="164"/>
      <c r="C23" s="164"/>
      <c r="D23" s="164"/>
      <c r="E23" s="164"/>
      <c r="F23" s="164" t="s">
        <v>90</v>
      </c>
      <c r="G23" s="166"/>
      <c r="H23" s="198">
        <v>455280.08</v>
      </c>
      <c r="I23" s="198">
        <v>487940.35</v>
      </c>
      <c r="J23" s="199">
        <v>943220.43</v>
      </c>
      <c r="K23" s="200">
        <v>865717.11</v>
      </c>
      <c r="L23" s="201">
        <v>77503.320000000007</v>
      </c>
      <c r="M23" s="184">
        <v>1.08952</v>
      </c>
      <c r="N23" s="224">
        <v>5194302.3099999996</v>
      </c>
      <c r="O23" s="191">
        <f t="shared" si="0"/>
        <v>0.18158751141305832</v>
      </c>
    </row>
    <row r="24" spans="1:16" ht="15.75" thickBot="1" x14ac:dyDescent="0.3">
      <c r="A24" s="164"/>
      <c r="B24" s="164"/>
      <c r="C24" s="164"/>
      <c r="D24" s="164"/>
      <c r="E24" s="164"/>
      <c r="F24" s="164" t="s">
        <v>91</v>
      </c>
      <c r="G24" s="166"/>
      <c r="H24" s="202">
        <v>0</v>
      </c>
      <c r="I24" s="202">
        <v>0</v>
      </c>
      <c r="J24" s="203">
        <v>0</v>
      </c>
      <c r="K24" s="204">
        <v>0</v>
      </c>
      <c r="L24" s="205">
        <v>0</v>
      </c>
      <c r="M24" s="185">
        <v>0</v>
      </c>
      <c r="N24" s="223">
        <v>0</v>
      </c>
      <c r="O24" s="192"/>
    </row>
    <row r="25" spans="1:16" x14ac:dyDescent="0.25">
      <c r="A25" s="164"/>
      <c r="B25" s="164"/>
      <c r="C25" s="164"/>
      <c r="D25" s="164"/>
      <c r="E25" s="164" t="s">
        <v>92</v>
      </c>
      <c r="F25" s="164"/>
      <c r="G25" s="166"/>
      <c r="H25" s="198">
        <f>ROUND(H8+SUM(H13:H14)+SUM(H19:H24),5)</f>
        <v>482195.01</v>
      </c>
      <c r="I25" s="198">
        <f>ROUND(I8+SUM(I13:I14)+SUM(I19:I24),5)</f>
        <v>498367.41</v>
      </c>
      <c r="J25" s="199">
        <v>980562.42</v>
      </c>
      <c r="K25" s="200">
        <v>873526.78</v>
      </c>
      <c r="L25" s="201">
        <v>107035.64</v>
      </c>
      <c r="M25" s="184">
        <v>1.12253</v>
      </c>
      <c r="N25" s="224">
        <v>5275670.8</v>
      </c>
      <c r="O25" s="191">
        <f t="shared" si="0"/>
        <v>0.1858649747440648</v>
      </c>
    </row>
    <row r="26" spans="1:16" x14ac:dyDescent="0.25">
      <c r="A26" s="164"/>
      <c r="B26" s="164"/>
      <c r="C26" s="164"/>
      <c r="D26" s="164"/>
      <c r="E26" s="164" t="s">
        <v>567</v>
      </c>
      <c r="F26" s="164"/>
      <c r="G26" s="166"/>
      <c r="H26" s="198"/>
      <c r="I26" s="198"/>
      <c r="J26" s="199"/>
      <c r="K26" s="200"/>
      <c r="L26" s="201"/>
      <c r="M26" s="184"/>
      <c r="N26" s="222"/>
      <c r="O26" s="191"/>
    </row>
    <row r="27" spans="1:16" x14ac:dyDescent="0.25">
      <c r="A27" s="164"/>
      <c r="B27" s="164"/>
      <c r="C27" s="164"/>
      <c r="D27" s="164"/>
      <c r="E27" s="164"/>
      <c r="F27" s="164" t="s">
        <v>568</v>
      </c>
      <c r="G27" s="166"/>
      <c r="H27" s="198">
        <v>6601.82</v>
      </c>
      <c r="I27" s="198">
        <v>4224.07</v>
      </c>
      <c r="J27" s="199">
        <v>10825.89</v>
      </c>
      <c r="K27" s="200">
        <v>15323.8</v>
      </c>
      <c r="L27" s="201">
        <v>-4497.91</v>
      </c>
      <c r="M27" s="184">
        <v>0.70648</v>
      </c>
      <c r="N27" s="222">
        <v>91943</v>
      </c>
      <c r="O27" s="191">
        <f t="shared" si="0"/>
        <v>0.11774566851201287</v>
      </c>
      <c r="P27" s="238" t="s">
        <v>1164</v>
      </c>
    </row>
    <row r="28" spans="1:16" ht="15.75" thickBot="1" x14ac:dyDescent="0.3">
      <c r="A28" s="164"/>
      <c r="B28" s="164"/>
      <c r="C28" s="164"/>
      <c r="D28" s="164"/>
      <c r="E28" s="164"/>
      <c r="F28" s="164" t="s">
        <v>569</v>
      </c>
      <c r="G28" s="166"/>
      <c r="H28" s="202">
        <v>0</v>
      </c>
      <c r="I28" s="202">
        <v>155.19999999999999</v>
      </c>
      <c r="J28" s="203">
        <v>155.19999999999999</v>
      </c>
      <c r="K28" s="204"/>
      <c r="L28" s="205"/>
      <c r="M28" s="185"/>
      <c r="N28" s="223">
        <v>0</v>
      </c>
      <c r="O28" s="192"/>
      <c r="P28" s="241"/>
    </row>
    <row r="29" spans="1:16" x14ac:dyDescent="0.25">
      <c r="A29" s="164"/>
      <c r="B29" s="164"/>
      <c r="C29" s="164"/>
      <c r="D29" s="164"/>
      <c r="E29" s="164" t="s">
        <v>570</v>
      </c>
      <c r="F29" s="164"/>
      <c r="G29" s="166"/>
      <c r="H29" s="198">
        <f>ROUND(SUM(H26:H28),5)</f>
        <v>6601.82</v>
      </c>
      <c r="I29" s="198">
        <f>ROUND(SUM(I26:I28),5)</f>
        <v>4379.2700000000004</v>
      </c>
      <c r="J29" s="199">
        <v>10981.09</v>
      </c>
      <c r="K29" s="200">
        <v>15323.8</v>
      </c>
      <c r="L29" s="201">
        <v>-4342.71</v>
      </c>
      <c r="M29" s="184">
        <v>0.71660000000000001</v>
      </c>
      <c r="N29" s="224">
        <v>91943</v>
      </c>
      <c r="O29" s="191">
        <f t="shared" si="0"/>
        <v>0.1194336708612945</v>
      </c>
    </row>
    <row r="30" spans="1:16" x14ac:dyDescent="0.25">
      <c r="A30" s="164"/>
      <c r="B30" s="164"/>
      <c r="C30" s="164"/>
      <c r="D30" s="164"/>
      <c r="E30" s="164" t="s">
        <v>93</v>
      </c>
      <c r="F30" s="164"/>
      <c r="G30" s="166"/>
      <c r="H30" s="198"/>
      <c r="I30" s="198"/>
      <c r="J30" s="199"/>
      <c r="K30" s="200"/>
      <c r="L30" s="201"/>
      <c r="M30" s="184"/>
      <c r="N30" s="224"/>
      <c r="O30" s="191"/>
    </row>
    <row r="31" spans="1:16" ht="15.75" thickBot="1" x14ac:dyDescent="0.3">
      <c r="A31" s="164"/>
      <c r="B31" s="164"/>
      <c r="C31" s="164"/>
      <c r="D31" s="164"/>
      <c r="E31" s="164"/>
      <c r="F31" s="164" t="s">
        <v>94</v>
      </c>
      <c r="G31" s="166"/>
      <c r="H31" s="198">
        <v>0</v>
      </c>
      <c r="I31" s="198">
        <v>19822.439999999999</v>
      </c>
      <c r="J31" s="199">
        <v>19822.439999999999</v>
      </c>
      <c r="K31" s="200">
        <v>21666.7</v>
      </c>
      <c r="L31" s="201">
        <v>-1844.26</v>
      </c>
      <c r="M31" s="184">
        <v>0.91488000000000003</v>
      </c>
      <c r="N31" s="223">
        <v>130000</v>
      </c>
      <c r="O31" s="192">
        <f t="shared" si="0"/>
        <v>0.15248030769230769</v>
      </c>
      <c r="P31" s="241"/>
    </row>
    <row r="32" spans="1:16" ht="15.75" thickBot="1" x14ac:dyDescent="0.3">
      <c r="A32" s="164"/>
      <c r="B32" s="164"/>
      <c r="C32" s="164"/>
      <c r="D32" s="164"/>
      <c r="E32" s="164" t="s">
        <v>95</v>
      </c>
      <c r="F32" s="164"/>
      <c r="G32" s="166"/>
      <c r="H32" s="206">
        <f>ROUND(SUM(H30:H31),5)</f>
        <v>0</v>
      </c>
      <c r="I32" s="206">
        <f>ROUND(SUM(I30:I31),5)</f>
        <v>19822.439999999999</v>
      </c>
      <c r="J32" s="207">
        <v>19822.439999999999</v>
      </c>
      <c r="K32" s="208">
        <v>21666.7</v>
      </c>
      <c r="L32" s="209">
        <v>-1844.26</v>
      </c>
      <c r="M32" s="186">
        <v>0.91488000000000003</v>
      </c>
      <c r="N32" s="225">
        <v>130000</v>
      </c>
      <c r="O32" s="192">
        <f t="shared" si="0"/>
        <v>0.15248030769230769</v>
      </c>
      <c r="P32" s="242"/>
    </row>
    <row r="33" spans="1:16" ht="15.75" thickBot="1" x14ac:dyDescent="0.3">
      <c r="A33" s="164"/>
      <c r="B33" s="164"/>
      <c r="C33" s="164"/>
      <c r="D33" s="164" t="s">
        <v>96</v>
      </c>
      <c r="E33" s="164"/>
      <c r="F33" s="164"/>
      <c r="G33" s="166"/>
      <c r="H33" s="210">
        <f>ROUND(H7+H25+H29+H32,5)</f>
        <v>488796.83</v>
      </c>
      <c r="I33" s="210">
        <f>ROUND(I7+I25+I29+I32,5)</f>
        <v>522569.12</v>
      </c>
      <c r="J33" s="211">
        <v>1011365.95</v>
      </c>
      <c r="K33" s="212">
        <v>910517.28</v>
      </c>
      <c r="L33" s="213">
        <v>100848.67</v>
      </c>
      <c r="M33" s="187">
        <v>1.11076</v>
      </c>
      <c r="N33" s="225">
        <v>5497613.7999999998</v>
      </c>
      <c r="O33" s="192">
        <f t="shared" si="0"/>
        <v>0.18396453203024191</v>
      </c>
      <c r="P33" s="241"/>
    </row>
    <row r="34" spans="1:16" x14ac:dyDescent="0.25">
      <c r="A34" s="164"/>
      <c r="B34" s="164"/>
      <c r="C34" s="164" t="s">
        <v>97</v>
      </c>
      <c r="D34" s="164"/>
      <c r="E34" s="164"/>
      <c r="F34" s="164"/>
      <c r="G34" s="166"/>
      <c r="H34" s="198">
        <f>H33</f>
        <v>488796.83</v>
      </c>
      <c r="I34" s="198">
        <f>I33</f>
        <v>522569.12</v>
      </c>
      <c r="J34" s="199">
        <v>1011365.95</v>
      </c>
      <c r="K34" s="200">
        <v>910517.28</v>
      </c>
      <c r="L34" s="201">
        <v>100848.67</v>
      </c>
      <c r="M34" s="184">
        <v>1.11076</v>
      </c>
      <c r="N34" s="224">
        <v>5497613.7999999998</v>
      </c>
      <c r="O34" s="191">
        <f t="shared" si="0"/>
        <v>0.18396453203024191</v>
      </c>
      <c r="P34" s="241"/>
    </row>
    <row r="35" spans="1:16" x14ac:dyDescent="0.25">
      <c r="A35" s="164"/>
      <c r="B35" s="164"/>
      <c r="C35" s="164"/>
      <c r="D35" s="164" t="s">
        <v>8</v>
      </c>
      <c r="E35" s="164"/>
      <c r="F35" s="164"/>
      <c r="G35" s="166"/>
      <c r="H35" s="198"/>
      <c r="I35" s="198"/>
      <c r="J35" s="199"/>
      <c r="K35" s="200"/>
      <c r="L35" s="201"/>
      <c r="M35" s="184"/>
      <c r="N35" s="222"/>
      <c r="O35" s="191"/>
      <c r="P35" s="241"/>
    </row>
    <row r="36" spans="1:16" x14ac:dyDescent="0.25">
      <c r="A36" s="164"/>
      <c r="B36" s="164"/>
      <c r="C36" s="164"/>
      <c r="D36" s="164"/>
      <c r="E36" s="164" t="s">
        <v>98</v>
      </c>
      <c r="F36" s="164"/>
      <c r="G36" s="166"/>
      <c r="H36" s="198"/>
      <c r="I36" s="198"/>
      <c r="J36" s="199"/>
      <c r="K36" s="200"/>
      <c r="L36" s="201"/>
      <c r="M36" s="184"/>
      <c r="N36" s="222"/>
      <c r="O36" s="191"/>
      <c r="P36" s="241"/>
    </row>
    <row r="37" spans="1:16" x14ac:dyDescent="0.25">
      <c r="A37" s="164"/>
      <c r="B37" s="164"/>
      <c r="C37" s="164"/>
      <c r="D37" s="164"/>
      <c r="E37" s="164"/>
      <c r="F37" s="164" t="s">
        <v>99</v>
      </c>
      <c r="G37" s="166"/>
      <c r="H37" s="198">
        <v>140847.49</v>
      </c>
      <c r="I37" s="198">
        <v>131960.95999999999</v>
      </c>
      <c r="J37" s="199">
        <v>272808.45</v>
      </c>
      <c r="K37" s="200">
        <v>237373.8</v>
      </c>
      <c r="L37" s="201">
        <v>35434.65</v>
      </c>
      <c r="M37" s="184">
        <v>1.1492800000000001</v>
      </c>
      <c r="N37" s="222">
        <v>1424242.95</v>
      </c>
      <c r="O37" s="191">
        <f t="shared" si="0"/>
        <v>0.19154628780152994</v>
      </c>
    </row>
    <row r="38" spans="1:16" x14ac:dyDescent="0.25">
      <c r="A38" s="164"/>
      <c r="B38" s="164"/>
      <c r="C38" s="164"/>
      <c r="D38" s="164"/>
      <c r="E38" s="164"/>
      <c r="F38" s="164" t="s">
        <v>100</v>
      </c>
      <c r="G38" s="166"/>
      <c r="H38" s="198">
        <v>0</v>
      </c>
      <c r="I38" s="198">
        <v>525</v>
      </c>
      <c r="J38" s="199">
        <v>525</v>
      </c>
      <c r="K38" s="200">
        <v>20333.3</v>
      </c>
      <c r="L38" s="201">
        <v>-19808.3</v>
      </c>
      <c r="M38" s="184">
        <v>2.5819999999999999E-2</v>
      </c>
      <c r="N38" s="222">
        <v>122000</v>
      </c>
      <c r="O38" s="191">
        <f t="shared" si="0"/>
        <v>4.3032786885245904E-3</v>
      </c>
    </row>
    <row r="39" spans="1:16" x14ac:dyDescent="0.25">
      <c r="A39" s="164"/>
      <c r="B39" s="164"/>
      <c r="C39" s="164"/>
      <c r="D39" s="164"/>
      <c r="E39" s="164"/>
      <c r="F39" s="164" t="s">
        <v>402</v>
      </c>
      <c r="G39" s="166"/>
      <c r="H39" s="198">
        <v>0</v>
      </c>
      <c r="I39" s="198">
        <v>11621.8</v>
      </c>
      <c r="J39" s="199">
        <v>11621.8</v>
      </c>
      <c r="K39" s="200">
        <v>4333.3</v>
      </c>
      <c r="L39" s="201">
        <v>7288.5</v>
      </c>
      <c r="M39" s="184">
        <v>2.6819700000000002</v>
      </c>
      <c r="N39" s="222">
        <v>26000</v>
      </c>
      <c r="O39" s="191">
        <f t="shared" si="0"/>
        <v>0.44699230769230769</v>
      </c>
      <c r="P39" s="240" t="s">
        <v>1977</v>
      </c>
    </row>
    <row r="40" spans="1:16" x14ac:dyDescent="0.25">
      <c r="A40" s="164"/>
      <c r="B40" s="164"/>
      <c r="C40" s="164"/>
      <c r="D40" s="164"/>
      <c r="E40" s="164"/>
      <c r="F40" s="164" t="s">
        <v>101</v>
      </c>
      <c r="G40" s="166"/>
      <c r="H40" s="198">
        <v>7590.34</v>
      </c>
      <c r="I40" s="198">
        <v>8618</v>
      </c>
      <c r="J40" s="199">
        <v>16208.34</v>
      </c>
      <c r="K40" s="200">
        <v>20356.919999999998</v>
      </c>
      <c r="L40" s="201">
        <v>-4148.58</v>
      </c>
      <c r="M40" s="184">
        <v>0.79620999999999997</v>
      </c>
      <c r="N40" s="222">
        <v>122141.52</v>
      </c>
      <c r="O40" s="191">
        <f t="shared" si="0"/>
        <v>0.13270131237927937</v>
      </c>
      <c r="P40" s="240"/>
    </row>
    <row r="41" spans="1:16" x14ac:dyDescent="0.25">
      <c r="A41" s="164"/>
      <c r="B41" s="164"/>
      <c r="C41" s="164"/>
      <c r="D41" s="164"/>
      <c r="E41" s="164"/>
      <c r="F41" s="164" t="s">
        <v>102</v>
      </c>
      <c r="G41" s="166"/>
      <c r="H41" s="198">
        <v>6143.67</v>
      </c>
      <c r="I41" s="198">
        <v>8522.0400000000009</v>
      </c>
      <c r="J41" s="199">
        <v>14665.71</v>
      </c>
      <c r="K41" s="200">
        <v>21744.74</v>
      </c>
      <c r="L41" s="201">
        <v>-7079.03</v>
      </c>
      <c r="M41" s="184">
        <v>0.67444999999999999</v>
      </c>
      <c r="N41" s="222">
        <v>130467.94</v>
      </c>
      <c r="O41" s="191">
        <f t="shared" si="0"/>
        <v>0.1124085350010125</v>
      </c>
    </row>
    <row r="42" spans="1:16" x14ac:dyDescent="0.25">
      <c r="A42" s="164"/>
      <c r="B42" s="164"/>
      <c r="C42" s="164"/>
      <c r="D42" s="164"/>
      <c r="E42" s="164"/>
      <c r="F42" s="164" t="s">
        <v>747</v>
      </c>
      <c r="G42" s="166"/>
      <c r="H42" s="198">
        <v>0</v>
      </c>
      <c r="I42" s="198">
        <v>32315</v>
      </c>
      <c r="J42" s="199">
        <v>32315</v>
      </c>
      <c r="K42" s="200">
        <v>9130</v>
      </c>
      <c r="L42" s="201">
        <v>23185</v>
      </c>
      <c r="M42" s="184">
        <v>3.5394299999999999</v>
      </c>
      <c r="N42" s="222">
        <v>54780</v>
      </c>
      <c r="O42" s="191">
        <f t="shared" si="0"/>
        <v>0.5899050748448339</v>
      </c>
      <c r="P42" s="238" t="s">
        <v>1958</v>
      </c>
    </row>
    <row r="43" spans="1:16" x14ac:dyDescent="0.25">
      <c r="A43" s="164"/>
      <c r="B43" s="164"/>
      <c r="C43" s="164"/>
      <c r="D43" s="164"/>
      <c r="E43" s="164"/>
      <c r="F43" s="164" t="s">
        <v>103</v>
      </c>
      <c r="G43" s="166"/>
      <c r="H43" s="198">
        <v>8040.56</v>
      </c>
      <c r="I43" s="198">
        <v>20260.88</v>
      </c>
      <c r="J43" s="199">
        <v>28301.439999999999</v>
      </c>
      <c r="K43" s="200">
        <v>27360</v>
      </c>
      <c r="L43" s="201">
        <v>941.44</v>
      </c>
      <c r="M43" s="184">
        <v>1.0344100000000001</v>
      </c>
      <c r="N43" s="222">
        <v>164160</v>
      </c>
      <c r="O43" s="191">
        <f t="shared" si="0"/>
        <v>0.17240155945419103</v>
      </c>
      <c r="P43" s="238" t="s">
        <v>1959</v>
      </c>
    </row>
    <row r="44" spans="1:16" x14ac:dyDescent="0.25">
      <c r="A44" s="164"/>
      <c r="B44" s="164"/>
      <c r="C44" s="164"/>
      <c r="D44" s="164"/>
      <c r="E44" s="164"/>
      <c r="F44" s="164" t="s">
        <v>104</v>
      </c>
      <c r="G44" s="166"/>
      <c r="H44" s="198">
        <v>2466.6</v>
      </c>
      <c r="I44" s="198">
        <v>2730.31</v>
      </c>
      <c r="J44" s="199">
        <v>5196.91</v>
      </c>
      <c r="K44" s="200">
        <v>4159.08</v>
      </c>
      <c r="L44" s="201">
        <v>1037.83</v>
      </c>
      <c r="M44" s="184">
        <v>1.24953</v>
      </c>
      <c r="N44" s="222">
        <v>24958.98</v>
      </c>
      <c r="O44" s="191">
        <f t="shared" si="0"/>
        <v>0.20821804416686901</v>
      </c>
    </row>
    <row r="45" spans="1:16" x14ac:dyDescent="0.25">
      <c r="A45" s="164"/>
      <c r="B45" s="164"/>
      <c r="C45" s="164"/>
      <c r="D45" s="164"/>
      <c r="E45" s="164"/>
      <c r="F45" s="164" t="s">
        <v>105</v>
      </c>
      <c r="G45" s="166"/>
      <c r="H45" s="198">
        <v>33660</v>
      </c>
      <c r="I45" s="198">
        <v>31097.14</v>
      </c>
      <c r="J45" s="199">
        <v>64757.14</v>
      </c>
      <c r="K45" s="200">
        <v>56084.09</v>
      </c>
      <c r="L45" s="201">
        <v>8673.0499999999993</v>
      </c>
      <c r="M45" s="184">
        <v>1.1546400000000001</v>
      </c>
      <c r="N45" s="222">
        <v>336504.59</v>
      </c>
      <c r="O45" s="191">
        <f t="shared" si="0"/>
        <v>0.19244058454002066</v>
      </c>
    </row>
    <row r="46" spans="1:16" x14ac:dyDescent="0.25">
      <c r="A46" s="164"/>
      <c r="B46" s="164"/>
      <c r="C46" s="164"/>
      <c r="D46" s="164"/>
      <c r="E46" s="164"/>
      <c r="F46" s="164" t="s">
        <v>106</v>
      </c>
      <c r="G46" s="166"/>
      <c r="H46" s="198">
        <v>0</v>
      </c>
      <c r="I46" s="198">
        <v>1229.67</v>
      </c>
      <c r="J46" s="199">
        <v>1229.67</v>
      </c>
      <c r="K46" s="200">
        <v>410.4</v>
      </c>
      <c r="L46" s="201">
        <v>819.27</v>
      </c>
      <c r="M46" s="184">
        <v>2.99627</v>
      </c>
      <c r="N46" s="222">
        <v>2462.4</v>
      </c>
      <c r="O46" s="191">
        <f t="shared" si="0"/>
        <v>0.49937865497076023</v>
      </c>
      <c r="P46" s="238" t="s">
        <v>1960</v>
      </c>
    </row>
    <row r="47" spans="1:16" x14ac:dyDescent="0.25">
      <c r="A47" s="164"/>
      <c r="B47" s="164"/>
      <c r="C47" s="164"/>
      <c r="D47" s="164"/>
      <c r="E47" s="164"/>
      <c r="F47" s="164" t="s">
        <v>107</v>
      </c>
      <c r="G47" s="166"/>
      <c r="H47" s="198">
        <v>806.66</v>
      </c>
      <c r="I47" s="198">
        <v>806.66</v>
      </c>
      <c r="J47" s="199">
        <v>1613.32</v>
      </c>
      <c r="K47" s="200">
        <v>3083.3</v>
      </c>
      <c r="L47" s="201">
        <v>-1469.98</v>
      </c>
      <c r="M47" s="184">
        <v>0.52324000000000004</v>
      </c>
      <c r="N47" s="222">
        <v>18500</v>
      </c>
      <c r="O47" s="191">
        <f t="shared" si="0"/>
        <v>8.720648648648649E-2</v>
      </c>
    </row>
    <row r="48" spans="1:16" x14ac:dyDescent="0.25">
      <c r="A48" s="164"/>
      <c r="B48" s="164"/>
      <c r="C48" s="164"/>
      <c r="D48" s="164"/>
      <c r="E48" s="164"/>
      <c r="F48" s="164" t="s">
        <v>108</v>
      </c>
      <c r="G48" s="166"/>
      <c r="H48" s="198">
        <v>0</v>
      </c>
      <c r="I48" s="198">
        <v>1048.78</v>
      </c>
      <c r="J48" s="199">
        <v>1048.78</v>
      </c>
      <c r="K48" s="200">
        <v>6000.5</v>
      </c>
      <c r="L48" s="201">
        <v>-4951.72</v>
      </c>
      <c r="M48" s="184">
        <v>0.17477999999999999</v>
      </c>
      <c r="N48" s="222">
        <v>36003</v>
      </c>
      <c r="O48" s="191">
        <f t="shared" si="0"/>
        <v>2.9130350248590394E-2</v>
      </c>
    </row>
    <row r="49" spans="1:16" x14ac:dyDescent="0.25">
      <c r="A49" s="164"/>
      <c r="B49" s="164"/>
      <c r="C49" s="164"/>
      <c r="D49" s="164"/>
      <c r="E49" s="164"/>
      <c r="F49" s="164" t="s">
        <v>109</v>
      </c>
      <c r="G49" s="166"/>
      <c r="H49" s="198">
        <v>147.9</v>
      </c>
      <c r="I49" s="198">
        <v>249.9</v>
      </c>
      <c r="J49" s="199">
        <v>397.8</v>
      </c>
      <c r="K49" s="200">
        <v>432</v>
      </c>
      <c r="L49" s="201">
        <v>-34.200000000000003</v>
      </c>
      <c r="M49" s="184">
        <v>0.92083000000000004</v>
      </c>
      <c r="N49" s="222">
        <v>2592</v>
      </c>
      <c r="O49" s="191">
        <f t="shared" si="0"/>
        <v>0.15347222222222223</v>
      </c>
    </row>
    <row r="50" spans="1:16" x14ac:dyDescent="0.25">
      <c r="A50" s="164"/>
      <c r="B50" s="164"/>
      <c r="C50" s="164"/>
      <c r="D50" s="164"/>
      <c r="E50" s="164"/>
      <c r="F50" s="164" t="s">
        <v>110</v>
      </c>
      <c r="G50" s="166"/>
      <c r="H50" s="198">
        <v>0</v>
      </c>
      <c r="I50" s="198">
        <v>0</v>
      </c>
      <c r="J50" s="199">
        <v>0</v>
      </c>
      <c r="K50" s="200">
        <v>833.3</v>
      </c>
      <c r="L50" s="201">
        <v>-833.3</v>
      </c>
      <c r="M50" s="184">
        <v>0</v>
      </c>
      <c r="N50" s="224">
        <v>5000</v>
      </c>
      <c r="O50" s="191">
        <f t="shared" si="0"/>
        <v>0</v>
      </c>
    </row>
    <row r="51" spans="1:16" x14ac:dyDescent="0.25">
      <c r="A51" s="164"/>
      <c r="B51" s="164"/>
      <c r="C51" s="164"/>
      <c r="D51" s="164"/>
      <c r="E51" s="164"/>
      <c r="F51" s="164" t="s">
        <v>111</v>
      </c>
      <c r="G51" s="166"/>
      <c r="H51" s="198">
        <v>3565.82</v>
      </c>
      <c r="I51" s="198">
        <v>1763.48</v>
      </c>
      <c r="J51" s="199">
        <v>5329.3</v>
      </c>
      <c r="K51" s="200">
        <v>2500</v>
      </c>
      <c r="L51" s="201">
        <v>2829.3</v>
      </c>
      <c r="M51" s="184">
        <v>2.1317200000000001</v>
      </c>
      <c r="N51" s="224">
        <v>15000</v>
      </c>
      <c r="O51" s="191">
        <f t="shared" si="0"/>
        <v>0.3552866666666667</v>
      </c>
      <c r="P51" s="238" t="s">
        <v>1165</v>
      </c>
    </row>
    <row r="52" spans="1:16" x14ac:dyDescent="0.25">
      <c r="A52" s="164"/>
      <c r="B52" s="164"/>
      <c r="C52" s="164"/>
      <c r="D52" s="164"/>
      <c r="E52" s="164"/>
      <c r="F52" s="164" t="s">
        <v>112</v>
      </c>
      <c r="G52" s="166"/>
      <c r="H52" s="198">
        <v>0</v>
      </c>
      <c r="I52" s="198">
        <v>0</v>
      </c>
      <c r="J52" s="199">
        <v>0</v>
      </c>
      <c r="K52" s="200">
        <v>2500</v>
      </c>
      <c r="L52" s="201">
        <v>-2500</v>
      </c>
      <c r="M52" s="184">
        <v>0</v>
      </c>
      <c r="N52" s="224">
        <v>15000</v>
      </c>
      <c r="O52" s="191">
        <f t="shared" si="0"/>
        <v>0</v>
      </c>
    </row>
    <row r="53" spans="1:16" x14ac:dyDescent="0.25">
      <c r="A53" s="164"/>
      <c r="B53" s="164"/>
      <c r="C53" s="164"/>
      <c r="D53" s="164"/>
      <c r="E53" s="164"/>
      <c r="F53" s="164" t="s">
        <v>113</v>
      </c>
      <c r="G53" s="166"/>
      <c r="H53" s="198">
        <v>247.92</v>
      </c>
      <c r="I53" s="198">
        <v>1186.8800000000001</v>
      </c>
      <c r="J53" s="199">
        <v>1434.8</v>
      </c>
      <c r="K53" s="200">
        <v>0</v>
      </c>
      <c r="L53" s="201">
        <v>1434.8</v>
      </c>
      <c r="M53" s="184">
        <v>1</v>
      </c>
      <c r="N53" s="224">
        <v>0</v>
      </c>
      <c r="O53" s="191"/>
      <c r="P53" s="238" t="s">
        <v>1166</v>
      </c>
    </row>
    <row r="54" spans="1:16" x14ac:dyDescent="0.25">
      <c r="A54" s="164"/>
      <c r="B54" s="164"/>
      <c r="C54" s="164"/>
      <c r="D54" s="164"/>
      <c r="E54" s="164"/>
      <c r="F54" s="164" t="s">
        <v>115</v>
      </c>
      <c r="G54" s="166"/>
      <c r="H54" s="198">
        <v>0</v>
      </c>
      <c r="I54" s="198">
        <v>5536</v>
      </c>
      <c r="J54" s="199">
        <v>5536</v>
      </c>
      <c r="K54" s="200">
        <v>0</v>
      </c>
      <c r="L54" s="201">
        <v>5536</v>
      </c>
      <c r="M54" s="184">
        <v>1</v>
      </c>
      <c r="N54" s="224">
        <v>0</v>
      </c>
      <c r="O54" s="191"/>
      <c r="P54" s="240" t="s">
        <v>1978</v>
      </c>
    </row>
    <row r="55" spans="1:16" ht="15.75" thickBot="1" x14ac:dyDescent="0.3">
      <c r="A55" s="164"/>
      <c r="B55" s="164"/>
      <c r="C55" s="164"/>
      <c r="D55" s="164"/>
      <c r="E55" s="164"/>
      <c r="F55" s="164" t="s">
        <v>116</v>
      </c>
      <c r="G55" s="166"/>
      <c r="H55" s="202">
        <v>0</v>
      </c>
      <c r="I55" s="202">
        <v>0</v>
      </c>
      <c r="J55" s="203">
        <v>0</v>
      </c>
      <c r="K55" s="204">
        <v>3333.3</v>
      </c>
      <c r="L55" s="205">
        <v>-3333.3</v>
      </c>
      <c r="M55" s="185">
        <v>0</v>
      </c>
      <c r="N55" s="223">
        <v>20000</v>
      </c>
      <c r="O55" s="192">
        <f t="shared" si="0"/>
        <v>0</v>
      </c>
    </row>
    <row r="56" spans="1:16" x14ac:dyDescent="0.25">
      <c r="A56" s="164"/>
      <c r="B56" s="164"/>
      <c r="C56" s="164"/>
      <c r="D56" s="164"/>
      <c r="E56" s="164" t="s">
        <v>117</v>
      </c>
      <c r="F56" s="164"/>
      <c r="G56" s="166"/>
      <c r="H56" s="198">
        <f>ROUND(SUM(H36:H55),5)</f>
        <v>203516.96</v>
      </c>
      <c r="I56" s="198">
        <f>ROUND(SUM(I36:I55),5)</f>
        <v>259472.5</v>
      </c>
      <c r="J56" s="199">
        <v>462989.46</v>
      </c>
      <c r="K56" s="200">
        <v>419968.03</v>
      </c>
      <c r="L56" s="201">
        <v>43021.43</v>
      </c>
      <c r="M56" s="184">
        <v>1.1024400000000001</v>
      </c>
      <c r="N56" s="224">
        <v>2519813.38</v>
      </c>
      <c r="O56" s="191">
        <f t="shared" si="0"/>
        <v>0.18373958312738226</v>
      </c>
    </row>
    <row r="57" spans="1:16" x14ac:dyDescent="0.25">
      <c r="A57" s="164"/>
      <c r="B57" s="164"/>
      <c r="C57" s="164"/>
      <c r="D57" s="164"/>
      <c r="E57" s="164" t="s">
        <v>118</v>
      </c>
      <c r="F57" s="164"/>
      <c r="G57" s="166"/>
      <c r="H57" s="198"/>
      <c r="I57" s="198"/>
      <c r="J57" s="199"/>
      <c r="K57" s="200"/>
      <c r="L57" s="201"/>
      <c r="M57" s="184"/>
      <c r="N57" s="224"/>
      <c r="O57" s="191"/>
    </row>
    <row r="58" spans="1:16" x14ac:dyDescent="0.25">
      <c r="A58" s="164"/>
      <c r="B58" s="164"/>
      <c r="C58" s="164"/>
      <c r="D58" s="164"/>
      <c r="E58" s="164"/>
      <c r="F58" s="164" t="s">
        <v>119</v>
      </c>
      <c r="G58" s="166"/>
      <c r="H58" s="198">
        <v>2328.33</v>
      </c>
      <c r="I58" s="198">
        <v>2397.67</v>
      </c>
      <c r="J58" s="199">
        <v>4726</v>
      </c>
      <c r="K58" s="200">
        <v>4656.7</v>
      </c>
      <c r="L58" s="201">
        <v>69.3</v>
      </c>
      <c r="M58" s="184">
        <v>1.01488</v>
      </c>
      <c r="N58" s="222">
        <v>27940</v>
      </c>
      <c r="O58" s="191">
        <f t="shared" si="0"/>
        <v>0.16914817465998569</v>
      </c>
    </row>
    <row r="59" spans="1:16" x14ac:dyDescent="0.25">
      <c r="A59" s="164"/>
      <c r="B59" s="164"/>
      <c r="C59" s="164"/>
      <c r="D59" s="164"/>
      <c r="E59" s="164"/>
      <c r="F59" s="164" t="s">
        <v>120</v>
      </c>
      <c r="G59" s="166"/>
      <c r="H59" s="198">
        <v>4491.83</v>
      </c>
      <c r="I59" s="198">
        <v>4859.5</v>
      </c>
      <c r="J59" s="199">
        <v>9351.33</v>
      </c>
      <c r="K59" s="200">
        <v>30326.11</v>
      </c>
      <c r="L59" s="201">
        <v>-20974.78</v>
      </c>
      <c r="M59" s="184">
        <v>0.30836000000000002</v>
      </c>
      <c r="N59" s="222">
        <v>181956.71</v>
      </c>
      <c r="O59" s="191">
        <f t="shared" si="0"/>
        <v>5.1393158295728693E-2</v>
      </c>
    </row>
    <row r="60" spans="1:16" x14ac:dyDescent="0.25">
      <c r="A60" s="164"/>
      <c r="B60" s="164"/>
      <c r="C60" s="164"/>
      <c r="D60" s="164"/>
      <c r="E60" s="164"/>
      <c r="F60" s="164" t="s">
        <v>121</v>
      </c>
      <c r="G60" s="166"/>
      <c r="H60" s="198">
        <v>12</v>
      </c>
      <c r="I60" s="198">
        <v>18</v>
      </c>
      <c r="J60" s="199">
        <v>30</v>
      </c>
      <c r="K60" s="200">
        <v>48</v>
      </c>
      <c r="L60" s="201">
        <v>-18</v>
      </c>
      <c r="M60" s="184">
        <v>0.625</v>
      </c>
      <c r="N60" s="222">
        <v>288</v>
      </c>
      <c r="O60" s="191">
        <f t="shared" si="0"/>
        <v>0.10416666666666667</v>
      </c>
    </row>
    <row r="61" spans="1:16" x14ac:dyDescent="0.25">
      <c r="A61" s="164"/>
      <c r="B61" s="164"/>
      <c r="C61" s="164"/>
      <c r="D61" s="164"/>
      <c r="E61" s="164"/>
      <c r="F61" s="164" t="s">
        <v>122</v>
      </c>
      <c r="G61" s="166"/>
      <c r="H61" s="198">
        <v>431.87</v>
      </c>
      <c r="I61" s="198">
        <v>807.81</v>
      </c>
      <c r="J61" s="199">
        <v>1239.68</v>
      </c>
      <c r="K61" s="200">
        <v>3040</v>
      </c>
      <c r="L61" s="201">
        <v>-1800.32</v>
      </c>
      <c r="M61" s="184">
        <v>0.40778999999999999</v>
      </c>
      <c r="N61" s="222">
        <v>18240</v>
      </c>
      <c r="O61" s="191">
        <f t="shared" si="0"/>
        <v>6.7964912280701756E-2</v>
      </c>
    </row>
    <row r="62" spans="1:16" x14ac:dyDescent="0.25">
      <c r="A62" s="164"/>
      <c r="B62" s="164"/>
      <c r="C62" s="164"/>
      <c r="D62" s="164"/>
      <c r="E62" s="164"/>
      <c r="F62" s="164" t="s">
        <v>123</v>
      </c>
      <c r="G62" s="166"/>
      <c r="H62" s="198">
        <v>93.24</v>
      </c>
      <c r="I62" s="198">
        <v>175.63</v>
      </c>
      <c r="J62" s="199">
        <v>268.87</v>
      </c>
      <c r="K62" s="200">
        <v>535.20000000000005</v>
      </c>
      <c r="L62" s="201">
        <v>-266.33</v>
      </c>
      <c r="M62" s="184">
        <v>0.50236999999999998</v>
      </c>
      <c r="N62" s="222">
        <v>3211.5</v>
      </c>
      <c r="O62" s="191">
        <f t="shared" si="0"/>
        <v>8.3721002646738291E-2</v>
      </c>
    </row>
    <row r="63" spans="1:16" x14ac:dyDescent="0.25">
      <c r="A63" s="164"/>
      <c r="B63" s="164"/>
      <c r="C63" s="164"/>
      <c r="D63" s="164"/>
      <c r="E63" s="164"/>
      <c r="F63" s="164" t="s">
        <v>124</v>
      </c>
      <c r="G63" s="166"/>
      <c r="H63" s="198">
        <v>460.31</v>
      </c>
      <c r="I63" s="198">
        <v>1534.16</v>
      </c>
      <c r="J63" s="199">
        <v>1994.47</v>
      </c>
      <c r="K63" s="200">
        <v>7279.51</v>
      </c>
      <c r="L63" s="201">
        <v>-5285.04</v>
      </c>
      <c r="M63" s="184">
        <v>0.27398</v>
      </c>
      <c r="N63" s="222">
        <v>43679.51</v>
      </c>
      <c r="O63" s="191">
        <f t="shared" si="0"/>
        <v>4.5661455451308862E-2</v>
      </c>
    </row>
    <row r="64" spans="1:16" x14ac:dyDescent="0.25">
      <c r="A64" s="164"/>
      <c r="B64" s="164"/>
      <c r="C64" s="164"/>
      <c r="D64" s="164"/>
      <c r="E64" s="164"/>
      <c r="F64" s="164" t="s">
        <v>125</v>
      </c>
      <c r="G64" s="166"/>
      <c r="H64" s="198">
        <v>0</v>
      </c>
      <c r="I64" s="198">
        <v>0</v>
      </c>
      <c r="J64" s="199">
        <v>0</v>
      </c>
      <c r="K64" s="200">
        <v>45.6</v>
      </c>
      <c r="L64" s="201">
        <v>-45.6</v>
      </c>
      <c r="M64" s="184">
        <v>0</v>
      </c>
      <c r="N64" s="222">
        <v>273.60000000000002</v>
      </c>
      <c r="O64" s="191">
        <f t="shared" si="0"/>
        <v>0</v>
      </c>
    </row>
    <row r="65" spans="1:16" x14ac:dyDescent="0.25">
      <c r="A65" s="164"/>
      <c r="B65" s="164"/>
      <c r="C65" s="164"/>
      <c r="D65" s="164"/>
      <c r="E65" s="164"/>
      <c r="F65" s="164" t="s">
        <v>126</v>
      </c>
      <c r="G65" s="166"/>
      <c r="H65" s="198">
        <v>36.15</v>
      </c>
      <c r="I65" s="198">
        <v>36.15</v>
      </c>
      <c r="J65" s="199">
        <v>72.3</v>
      </c>
      <c r="K65" s="200">
        <v>70.790000000000006</v>
      </c>
      <c r="L65" s="201">
        <v>1.51</v>
      </c>
      <c r="M65" s="184">
        <v>1.0213300000000001</v>
      </c>
      <c r="N65" s="222">
        <v>424.59</v>
      </c>
      <c r="O65" s="191">
        <f t="shared" si="0"/>
        <v>0.17028191902776796</v>
      </c>
    </row>
    <row r="66" spans="1:16" x14ac:dyDescent="0.25">
      <c r="A66" s="164"/>
      <c r="B66" s="164"/>
      <c r="C66" s="164"/>
      <c r="D66" s="164"/>
      <c r="E66" s="164"/>
      <c r="F66" s="164" t="s">
        <v>127</v>
      </c>
      <c r="G66" s="166"/>
      <c r="H66" s="198">
        <v>0</v>
      </c>
      <c r="I66" s="198">
        <v>0</v>
      </c>
      <c r="J66" s="199">
        <v>0</v>
      </c>
      <c r="K66" s="200">
        <v>668.2</v>
      </c>
      <c r="L66" s="201">
        <v>-668.2</v>
      </c>
      <c r="M66" s="184">
        <v>0</v>
      </c>
      <c r="N66" s="222">
        <v>4009</v>
      </c>
      <c r="O66" s="191">
        <f t="shared" si="0"/>
        <v>0</v>
      </c>
    </row>
    <row r="67" spans="1:16" x14ac:dyDescent="0.25">
      <c r="A67" s="164"/>
      <c r="B67" s="164"/>
      <c r="C67" s="164"/>
      <c r="D67" s="164"/>
      <c r="E67" s="164"/>
      <c r="F67" s="164" t="s">
        <v>128</v>
      </c>
      <c r="G67" s="166"/>
      <c r="H67" s="198"/>
      <c r="I67" s="198"/>
      <c r="J67" s="199"/>
      <c r="K67" s="200"/>
      <c r="L67" s="201"/>
      <c r="M67" s="184"/>
      <c r="N67" s="222"/>
      <c r="O67" s="191"/>
    </row>
    <row r="68" spans="1:16" x14ac:dyDescent="0.25">
      <c r="A68" s="164"/>
      <c r="B68" s="164"/>
      <c r="C68" s="164"/>
      <c r="D68" s="164"/>
      <c r="E68" s="164"/>
      <c r="F68" s="164"/>
      <c r="G68" s="166" t="s">
        <v>129</v>
      </c>
      <c r="H68" s="198">
        <v>0</v>
      </c>
      <c r="I68" s="198">
        <v>600</v>
      </c>
      <c r="J68" s="199">
        <v>600</v>
      </c>
      <c r="K68" s="200">
        <v>116.7</v>
      </c>
      <c r="L68" s="201">
        <v>483.3</v>
      </c>
      <c r="M68" s="184">
        <v>5.1413900000000003</v>
      </c>
      <c r="N68" s="224">
        <v>700</v>
      </c>
      <c r="O68" s="191">
        <f t="shared" si="0"/>
        <v>0.8571428571428571</v>
      </c>
      <c r="P68" s="238" t="s">
        <v>1961</v>
      </c>
    </row>
    <row r="69" spans="1:16" x14ac:dyDescent="0.25">
      <c r="A69" s="164"/>
      <c r="B69" s="164"/>
      <c r="C69" s="164"/>
      <c r="D69" s="164"/>
      <c r="E69" s="164"/>
      <c r="F69" s="164"/>
      <c r="G69" s="166" t="s">
        <v>130</v>
      </c>
      <c r="H69" s="198">
        <v>0</v>
      </c>
      <c r="I69" s="198">
        <v>0</v>
      </c>
      <c r="J69" s="199">
        <v>0</v>
      </c>
      <c r="K69" s="200">
        <v>666.7</v>
      </c>
      <c r="L69" s="201">
        <v>-666.7</v>
      </c>
      <c r="M69" s="184">
        <v>0</v>
      </c>
      <c r="N69" s="224">
        <v>4000</v>
      </c>
      <c r="O69" s="191">
        <f t="shared" si="0"/>
        <v>0</v>
      </c>
    </row>
    <row r="70" spans="1:16" x14ac:dyDescent="0.25">
      <c r="A70" s="164"/>
      <c r="B70" s="164"/>
      <c r="C70" s="164"/>
      <c r="D70" s="164"/>
      <c r="E70" s="164"/>
      <c r="F70" s="164"/>
      <c r="G70" s="166" t="s">
        <v>131</v>
      </c>
      <c r="H70" s="198">
        <v>0</v>
      </c>
      <c r="I70" s="198">
        <v>10204.81</v>
      </c>
      <c r="J70" s="199">
        <v>10204.81</v>
      </c>
      <c r="K70" s="200">
        <v>2550</v>
      </c>
      <c r="L70" s="201">
        <v>7654.81</v>
      </c>
      <c r="M70" s="184">
        <v>4.0018900000000004</v>
      </c>
      <c r="N70" s="224">
        <v>15300</v>
      </c>
      <c r="O70" s="191">
        <f t="shared" si="0"/>
        <v>0.66698104575163397</v>
      </c>
    </row>
    <row r="71" spans="1:16" x14ac:dyDescent="0.25">
      <c r="A71" s="164"/>
      <c r="B71" s="164"/>
      <c r="C71" s="164"/>
      <c r="D71" s="164"/>
      <c r="E71" s="164"/>
      <c r="F71" s="164"/>
      <c r="G71" s="166" t="s">
        <v>132</v>
      </c>
      <c r="H71" s="198">
        <v>0</v>
      </c>
      <c r="I71" s="198">
        <v>0</v>
      </c>
      <c r="J71" s="199">
        <v>0</v>
      </c>
      <c r="K71" s="200">
        <v>250</v>
      </c>
      <c r="L71" s="201">
        <v>-250</v>
      </c>
      <c r="M71" s="184">
        <v>0</v>
      </c>
      <c r="N71" s="224">
        <v>1500</v>
      </c>
      <c r="O71" s="191">
        <f t="shared" si="0"/>
        <v>0</v>
      </c>
    </row>
    <row r="72" spans="1:16" ht="15.75" thickBot="1" x14ac:dyDescent="0.3">
      <c r="A72" s="164"/>
      <c r="B72" s="164"/>
      <c r="C72" s="164"/>
      <c r="D72" s="164"/>
      <c r="E72" s="164"/>
      <c r="F72" s="164"/>
      <c r="G72" s="166" t="s">
        <v>133</v>
      </c>
      <c r="H72" s="202">
        <v>0</v>
      </c>
      <c r="I72" s="202">
        <v>0</v>
      </c>
      <c r="J72" s="203">
        <v>0</v>
      </c>
      <c r="K72" s="204">
        <v>583.29999999999995</v>
      </c>
      <c r="L72" s="205">
        <v>-583.29999999999995</v>
      </c>
      <c r="M72" s="185">
        <v>0</v>
      </c>
      <c r="N72" s="223">
        <v>3500</v>
      </c>
      <c r="O72" s="192">
        <f t="shared" si="0"/>
        <v>0</v>
      </c>
    </row>
    <row r="73" spans="1:16" x14ac:dyDescent="0.25">
      <c r="A73" s="164"/>
      <c r="B73" s="164"/>
      <c r="C73" s="164"/>
      <c r="D73" s="164"/>
      <c r="E73" s="164"/>
      <c r="F73" s="164" t="s">
        <v>135</v>
      </c>
      <c r="G73" s="166"/>
      <c r="H73" s="198">
        <f>ROUND(SUM(H67:H72),5)</f>
        <v>0</v>
      </c>
      <c r="I73" s="198">
        <f>ROUND(SUM(I67:I72),5)</f>
        <v>10804.81</v>
      </c>
      <c r="J73" s="199">
        <v>10804.81</v>
      </c>
      <c r="K73" s="200">
        <v>4166.7</v>
      </c>
      <c r="L73" s="201">
        <v>6638.11</v>
      </c>
      <c r="M73" s="184">
        <v>2.5931299999999999</v>
      </c>
      <c r="N73" s="224">
        <v>25000</v>
      </c>
      <c r="O73" s="191">
        <f t="shared" si="0"/>
        <v>0.43219239999999998</v>
      </c>
    </row>
    <row r="74" spans="1:16" x14ac:dyDescent="0.25">
      <c r="A74" s="164"/>
      <c r="B74" s="164"/>
      <c r="C74" s="164"/>
      <c r="D74" s="164"/>
      <c r="E74" s="164"/>
      <c r="F74" s="164" t="s">
        <v>136</v>
      </c>
      <c r="G74" s="166"/>
      <c r="H74" s="198">
        <v>174.33</v>
      </c>
      <c r="I74" s="198">
        <v>0</v>
      </c>
      <c r="J74" s="199">
        <v>174.33</v>
      </c>
      <c r="K74" s="200">
        <v>83.3</v>
      </c>
      <c r="L74" s="201">
        <v>91.03</v>
      </c>
      <c r="M74" s="184">
        <v>2.0928</v>
      </c>
      <c r="N74" s="224">
        <v>500</v>
      </c>
      <c r="O74" s="191">
        <f t="shared" si="0"/>
        <v>0.34866000000000003</v>
      </c>
      <c r="P74" s="238" t="s">
        <v>1167</v>
      </c>
    </row>
    <row r="75" spans="1:16" ht="15.75" thickBot="1" x14ac:dyDescent="0.3">
      <c r="A75" s="164"/>
      <c r="B75" s="164"/>
      <c r="C75" s="164"/>
      <c r="D75" s="164"/>
      <c r="E75" s="164"/>
      <c r="F75" s="164" t="s">
        <v>137</v>
      </c>
      <c r="G75" s="166"/>
      <c r="H75" s="202">
        <v>0</v>
      </c>
      <c r="I75" s="202">
        <v>0</v>
      </c>
      <c r="J75" s="203">
        <v>0</v>
      </c>
      <c r="K75" s="204">
        <v>416.7</v>
      </c>
      <c r="L75" s="205">
        <v>-416.7</v>
      </c>
      <c r="M75" s="185">
        <v>0</v>
      </c>
      <c r="N75" s="223">
        <v>2500</v>
      </c>
      <c r="O75" s="192">
        <f t="shared" si="0"/>
        <v>0</v>
      </c>
    </row>
    <row r="76" spans="1:16" x14ac:dyDescent="0.25">
      <c r="A76" s="164"/>
      <c r="B76" s="164"/>
      <c r="C76" s="164"/>
      <c r="D76" s="164"/>
      <c r="E76" s="164" t="s">
        <v>138</v>
      </c>
      <c r="F76" s="164"/>
      <c r="G76" s="166"/>
      <c r="H76" s="198">
        <f>ROUND(SUM(H57:H66)+SUM(H73:H75),5)</f>
        <v>8028.06</v>
      </c>
      <c r="I76" s="198">
        <f>ROUND(SUM(I57:I66)+SUM(I73:I75),5)</f>
        <v>20633.73</v>
      </c>
      <c r="J76" s="199">
        <v>28661.79</v>
      </c>
      <c r="K76" s="200">
        <v>51336.81</v>
      </c>
      <c r="L76" s="201">
        <v>-22675.02</v>
      </c>
      <c r="M76" s="184">
        <v>0.55830999999999997</v>
      </c>
      <c r="N76" s="224">
        <v>308022.90999999997</v>
      </c>
      <c r="O76" s="191">
        <f t="shared" ref="O76:O139" si="1">J76/N76</f>
        <v>9.3050838328876256E-2</v>
      </c>
    </row>
    <row r="77" spans="1:16" x14ac:dyDescent="0.25">
      <c r="A77" s="164"/>
      <c r="B77" s="164"/>
      <c r="C77" s="164"/>
      <c r="D77" s="164"/>
      <c r="E77" s="164" t="s">
        <v>139</v>
      </c>
      <c r="F77" s="164"/>
      <c r="G77" s="166"/>
      <c r="H77" s="198"/>
      <c r="I77" s="198"/>
      <c r="J77" s="199"/>
      <c r="K77" s="200"/>
      <c r="L77" s="201"/>
      <c r="M77" s="184"/>
      <c r="N77" s="224"/>
      <c r="O77" s="191"/>
    </row>
    <row r="78" spans="1:16" x14ac:dyDescent="0.25">
      <c r="A78" s="164"/>
      <c r="B78" s="164"/>
      <c r="C78" s="164"/>
      <c r="D78" s="164"/>
      <c r="E78" s="164"/>
      <c r="F78" s="164" t="s">
        <v>140</v>
      </c>
      <c r="G78" s="166"/>
      <c r="H78" s="198">
        <v>16996.91</v>
      </c>
      <c r="I78" s="198">
        <v>4720.83</v>
      </c>
      <c r="J78" s="199">
        <v>21717.74</v>
      </c>
      <c r="K78" s="200">
        <v>0</v>
      </c>
      <c r="L78" s="201">
        <v>21717.74</v>
      </c>
      <c r="M78" s="184">
        <v>1</v>
      </c>
      <c r="N78" s="224">
        <v>0</v>
      </c>
      <c r="O78" s="191"/>
      <c r="P78" s="240" t="s">
        <v>1971</v>
      </c>
    </row>
    <row r="79" spans="1:16" x14ac:dyDescent="0.25">
      <c r="A79" s="164"/>
      <c r="B79" s="164"/>
      <c r="C79" s="164"/>
      <c r="D79" s="164"/>
      <c r="E79" s="164"/>
      <c r="F79" s="164" t="s">
        <v>141</v>
      </c>
      <c r="G79" s="166"/>
      <c r="H79" s="198">
        <v>0</v>
      </c>
      <c r="I79" s="198">
        <v>12</v>
      </c>
      <c r="J79" s="199">
        <v>12</v>
      </c>
      <c r="K79" s="200">
        <v>0</v>
      </c>
      <c r="L79" s="201">
        <v>12</v>
      </c>
      <c r="M79" s="184">
        <v>1</v>
      </c>
      <c r="N79" s="224">
        <v>0</v>
      </c>
      <c r="O79" s="191"/>
    </row>
    <row r="80" spans="1:16" x14ac:dyDescent="0.25">
      <c r="A80" s="164"/>
      <c r="B80" s="164"/>
      <c r="C80" s="164"/>
      <c r="D80" s="164"/>
      <c r="E80" s="164"/>
      <c r="F80" s="164" t="s">
        <v>142</v>
      </c>
      <c r="G80" s="166"/>
      <c r="H80" s="198">
        <v>-573.07000000000005</v>
      </c>
      <c r="I80" s="198">
        <v>366.13</v>
      </c>
      <c r="J80" s="199">
        <v>-206.94</v>
      </c>
      <c r="K80" s="200">
        <v>0</v>
      </c>
      <c r="L80" s="201">
        <v>-206.94</v>
      </c>
      <c r="M80" s="184">
        <v>1</v>
      </c>
      <c r="N80" s="224">
        <v>0</v>
      </c>
      <c r="O80" s="191"/>
      <c r="P80" s="240" t="s">
        <v>1972</v>
      </c>
    </row>
    <row r="81" spans="1:16" x14ac:dyDescent="0.25">
      <c r="A81" s="164"/>
      <c r="B81" s="164"/>
      <c r="C81" s="164"/>
      <c r="D81" s="164"/>
      <c r="E81" s="164"/>
      <c r="F81" s="164" t="s">
        <v>143</v>
      </c>
      <c r="G81" s="166"/>
      <c r="H81" s="198">
        <v>238.07</v>
      </c>
      <c r="I81" s="198">
        <v>68.180000000000007</v>
      </c>
      <c r="J81" s="199">
        <v>306.25</v>
      </c>
      <c r="K81" s="200">
        <v>0</v>
      </c>
      <c r="L81" s="201">
        <v>306.25</v>
      </c>
      <c r="M81" s="184">
        <v>1</v>
      </c>
      <c r="N81" s="222">
        <v>0</v>
      </c>
      <c r="O81" s="191"/>
    </row>
    <row r="82" spans="1:16" x14ac:dyDescent="0.25">
      <c r="A82" s="164"/>
      <c r="B82" s="164"/>
      <c r="C82" s="164"/>
      <c r="D82" s="164"/>
      <c r="E82" s="164"/>
      <c r="F82" s="164" t="s">
        <v>144</v>
      </c>
      <c r="G82" s="166"/>
      <c r="H82" s="198">
        <v>3593.14</v>
      </c>
      <c r="I82" s="198">
        <v>997.98</v>
      </c>
      <c r="J82" s="199">
        <v>4591.12</v>
      </c>
      <c r="K82" s="200">
        <v>0</v>
      </c>
      <c r="L82" s="201">
        <v>4591.12</v>
      </c>
      <c r="M82" s="184">
        <v>1</v>
      </c>
      <c r="N82" s="222">
        <v>0</v>
      </c>
      <c r="O82" s="191"/>
    </row>
    <row r="83" spans="1:16" x14ac:dyDescent="0.25">
      <c r="A83" s="164"/>
      <c r="B83" s="164"/>
      <c r="C83" s="164"/>
      <c r="D83" s="164"/>
      <c r="E83" s="164"/>
      <c r="F83" s="164" t="s">
        <v>145</v>
      </c>
      <c r="G83" s="166"/>
      <c r="H83" s="198">
        <v>0</v>
      </c>
      <c r="I83" s="198">
        <v>0</v>
      </c>
      <c r="J83" s="199">
        <v>0</v>
      </c>
      <c r="K83" s="200">
        <v>0</v>
      </c>
      <c r="L83" s="201">
        <v>0</v>
      </c>
      <c r="M83" s="184">
        <v>0</v>
      </c>
      <c r="N83" s="222">
        <v>0</v>
      </c>
      <c r="O83" s="191"/>
    </row>
    <row r="84" spans="1:16" x14ac:dyDescent="0.25">
      <c r="A84" s="164"/>
      <c r="B84" s="164"/>
      <c r="C84" s="164"/>
      <c r="D84" s="164"/>
      <c r="E84" s="164"/>
      <c r="F84" s="164" t="s">
        <v>146</v>
      </c>
      <c r="G84" s="166"/>
      <c r="H84" s="198">
        <v>35.22</v>
      </c>
      <c r="I84" s="198">
        <v>35.22</v>
      </c>
      <c r="J84" s="199">
        <v>70.44</v>
      </c>
      <c r="K84" s="200">
        <v>66.8</v>
      </c>
      <c r="L84" s="201">
        <v>3.64</v>
      </c>
      <c r="M84" s="184">
        <v>1.0544899999999999</v>
      </c>
      <c r="N84" s="224">
        <v>401.1</v>
      </c>
      <c r="O84" s="191">
        <f t="shared" si="1"/>
        <v>0.17561705310396408</v>
      </c>
    </row>
    <row r="85" spans="1:16" x14ac:dyDescent="0.25">
      <c r="A85" s="164"/>
      <c r="B85" s="164"/>
      <c r="C85" s="164"/>
      <c r="D85" s="164"/>
      <c r="E85" s="164"/>
      <c r="F85" s="164" t="s">
        <v>147</v>
      </c>
      <c r="G85" s="166"/>
      <c r="H85" s="198">
        <v>0</v>
      </c>
      <c r="I85" s="198">
        <v>100</v>
      </c>
      <c r="J85" s="199">
        <v>100</v>
      </c>
      <c r="K85" s="200">
        <v>250</v>
      </c>
      <c r="L85" s="201">
        <v>-150</v>
      </c>
      <c r="M85" s="184">
        <v>0.4</v>
      </c>
      <c r="N85" s="224">
        <v>1500</v>
      </c>
      <c r="O85" s="191">
        <f t="shared" si="1"/>
        <v>6.6666666666666666E-2</v>
      </c>
    </row>
    <row r="86" spans="1:16" x14ac:dyDescent="0.25">
      <c r="A86" s="164"/>
      <c r="B86" s="164"/>
      <c r="C86" s="164"/>
      <c r="D86" s="164"/>
      <c r="E86" s="164"/>
      <c r="F86" s="164" t="s">
        <v>148</v>
      </c>
      <c r="G86" s="166"/>
      <c r="H86" s="198"/>
      <c r="I86" s="198"/>
      <c r="J86" s="199"/>
      <c r="K86" s="200"/>
      <c r="L86" s="201"/>
      <c r="M86" s="184"/>
      <c r="N86" s="224"/>
      <c r="O86" s="191"/>
    </row>
    <row r="87" spans="1:16" x14ac:dyDescent="0.25">
      <c r="A87" s="164"/>
      <c r="B87" s="164"/>
      <c r="C87" s="164"/>
      <c r="D87" s="164"/>
      <c r="E87" s="164"/>
      <c r="F87" s="164"/>
      <c r="G87" s="166" t="s">
        <v>149</v>
      </c>
      <c r="H87" s="198">
        <v>0</v>
      </c>
      <c r="I87" s="198">
        <v>0</v>
      </c>
      <c r="J87" s="199">
        <v>0</v>
      </c>
      <c r="K87" s="200">
        <v>83.3</v>
      </c>
      <c r="L87" s="201">
        <v>-83.3</v>
      </c>
      <c r="M87" s="184">
        <v>0</v>
      </c>
      <c r="N87" s="224">
        <v>500</v>
      </c>
      <c r="O87" s="191">
        <f t="shared" si="1"/>
        <v>0</v>
      </c>
    </row>
    <row r="88" spans="1:16" ht="15.75" thickBot="1" x14ac:dyDescent="0.3">
      <c r="A88" s="164"/>
      <c r="B88" s="164"/>
      <c r="C88" s="164"/>
      <c r="D88" s="164"/>
      <c r="E88" s="164"/>
      <c r="F88" s="164"/>
      <c r="G88" s="166" t="s">
        <v>150</v>
      </c>
      <c r="H88" s="202">
        <v>0</v>
      </c>
      <c r="I88" s="202">
        <v>0</v>
      </c>
      <c r="J88" s="203">
        <v>0</v>
      </c>
      <c r="K88" s="204">
        <v>1633.3</v>
      </c>
      <c r="L88" s="205">
        <v>-1633.3</v>
      </c>
      <c r="M88" s="185">
        <v>0</v>
      </c>
      <c r="N88" s="223">
        <v>9800</v>
      </c>
      <c r="O88" s="192">
        <f t="shared" si="1"/>
        <v>0</v>
      </c>
    </row>
    <row r="89" spans="1:16" x14ac:dyDescent="0.25">
      <c r="A89" s="164"/>
      <c r="B89" s="164"/>
      <c r="C89" s="164"/>
      <c r="D89" s="164"/>
      <c r="E89" s="164"/>
      <c r="F89" s="164" t="s">
        <v>152</v>
      </c>
      <c r="G89" s="166"/>
      <c r="H89" s="198">
        <f>ROUND(SUM(H86:H88),5)</f>
        <v>0</v>
      </c>
      <c r="I89" s="198">
        <f>ROUND(SUM(I86:I88),5)</f>
        <v>0</v>
      </c>
      <c r="J89" s="199">
        <v>0</v>
      </c>
      <c r="K89" s="200">
        <v>1716.6</v>
      </c>
      <c r="L89" s="201">
        <v>-1716.6</v>
      </c>
      <c r="M89" s="184">
        <v>0</v>
      </c>
      <c r="N89" s="224">
        <v>10300</v>
      </c>
      <c r="O89" s="191">
        <f t="shared" si="1"/>
        <v>0</v>
      </c>
    </row>
    <row r="90" spans="1:16" x14ac:dyDescent="0.25">
      <c r="A90" s="164"/>
      <c r="B90" s="164"/>
      <c r="C90" s="164"/>
      <c r="D90" s="164"/>
      <c r="E90" s="164"/>
      <c r="F90" s="164" t="s">
        <v>154</v>
      </c>
      <c r="G90" s="166"/>
      <c r="H90" s="198">
        <v>83.52</v>
      </c>
      <c r="I90" s="198">
        <v>0</v>
      </c>
      <c r="J90" s="199">
        <v>83.52</v>
      </c>
      <c r="K90" s="200">
        <v>79.959999999999994</v>
      </c>
      <c r="L90" s="201">
        <v>3.56</v>
      </c>
      <c r="M90" s="184">
        <v>1.0445199999999999</v>
      </c>
      <c r="N90" s="224">
        <v>479.96</v>
      </c>
      <c r="O90" s="191">
        <f t="shared" si="1"/>
        <v>0.17401450120843404</v>
      </c>
    </row>
    <row r="91" spans="1:16" ht="15.75" thickBot="1" x14ac:dyDescent="0.3">
      <c r="A91" s="164"/>
      <c r="B91" s="164"/>
      <c r="C91" s="164"/>
      <c r="D91" s="164"/>
      <c r="E91" s="164"/>
      <c r="F91" s="164" t="s">
        <v>155</v>
      </c>
      <c r="G91" s="166"/>
      <c r="H91" s="202">
        <v>0</v>
      </c>
      <c r="I91" s="202">
        <v>24.12</v>
      </c>
      <c r="J91" s="203">
        <v>24.12</v>
      </c>
      <c r="K91" s="204"/>
      <c r="L91" s="205"/>
      <c r="M91" s="185"/>
      <c r="N91" s="223">
        <v>0</v>
      </c>
      <c r="O91" s="192"/>
      <c r="P91" s="240" t="s">
        <v>1979</v>
      </c>
    </row>
    <row r="92" spans="1:16" x14ac:dyDescent="0.25">
      <c r="A92" s="164"/>
      <c r="B92" s="164"/>
      <c r="C92" s="164"/>
      <c r="D92" s="164"/>
      <c r="E92" s="164" t="s">
        <v>156</v>
      </c>
      <c r="F92" s="164"/>
      <c r="G92" s="166"/>
      <c r="H92" s="198">
        <f>ROUND(SUM(H77:H85)+SUM(H89:H91),5)</f>
        <v>20373.79</v>
      </c>
      <c r="I92" s="198">
        <f>ROUND(SUM(I77:I85)+SUM(I89:I91),5)</f>
        <v>6324.46</v>
      </c>
      <c r="J92" s="199">
        <v>26698.25</v>
      </c>
      <c r="K92" s="200">
        <v>2113.36</v>
      </c>
      <c r="L92" s="201">
        <v>24584.89</v>
      </c>
      <c r="M92" s="184">
        <v>12.63308</v>
      </c>
      <c r="N92" s="224">
        <v>12681.06</v>
      </c>
      <c r="O92" s="191">
        <f t="shared" si="1"/>
        <v>2.105364220341202</v>
      </c>
    </row>
    <row r="93" spans="1:16" x14ac:dyDescent="0.25">
      <c r="A93" s="164"/>
      <c r="B93" s="164"/>
      <c r="C93" s="164"/>
      <c r="D93" s="164"/>
      <c r="E93" s="164" t="s">
        <v>558</v>
      </c>
      <c r="F93" s="164"/>
      <c r="G93" s="166"/>
      <c r="H93" s="198"/>
      <c r="I93" s="198"/>
      <c r="J93" s="199"/>
      <c r="K93" s="200"/>
      <c r="L93" s="201"/>
      <c r="M93" s="184"/>
      <c r="N93" s="224"/>
      <c r="O93" s="191"/>
    </row>
    <row r="94" spans="1:16" x14ac:dyDescent="0.25">
      <c r="A94" s="164"/>
      <c r="B94" s="164"/>
      <c r="C94" s="164"/>
      <c r="D94" s="164"/>
      <c r="E94" s="164"/>
      <c r="F94" s="164" t="s">
        <v>847</v>
      </c>
      <c r="G94" s="166"/>
      <c r="H94" s="198">
        <v>0</v>
      </c>
      <c r="I94" s="198">
        <v>1230</v>
      </c>
      <c r="J94" s="199">
        <v>1230</v>
      </c>
      <c r="K94" s="200"/>
      <c r="L94" s="201"/>
      <c r="M94" s="184"/>
      <c r="N94" s="222">
        <v>1415</v>
      </c>
      <c r="O94" s="191">
        <f t="shared" si="1"/>
        <v>0.86925795053003529</v>
      </c>
      <c r="P94" s="240" t="s">
        <v>1974</v>
      </c>
    </row>
    <row r="95" spans="1:16" x14ac:dyDescent="0.25">
      <c r="A95" s="164"/>
      <c r="B95" s="164"/>
      <c r="C95" s="164"/>
      <c r="D95" s="164"/>
      <c r="E95" s="164"/>
      <c r="F95" s="164" t="s">
        <v>157</v>
      </c>
      <c r="G95" s="166"/>
      <c r="H95" s="198">
        <v>0</v>
      </c>
      <c r="I95" s="198">
        <v>0</v>
      </c>
      <c r="J95" s="199">
        <v>0</v>
      </c>
      <c r="K95" s="200">
        <v>235.8</v>
      </c>
      <c r="L95" s="201">
        <v>-235.8</v>
      </c>
      <c r="M95" s="184">
        <v>0</v>
      </c>
      <c r="N95" s="222">
        <v>1415</v>
      </c>
      <c r="O95" s="191">
        <f t="shared" si="1"/>
        <v>0</v>
      </c>
    </row>
    <row r="96" spans="1:16" x14ac:dyDescent="0.25">
      <c r="A96" s="164"/>
      <c r="B96" s="164"/>
      <c r="C96" s="164"/>
      <c r="D96" s="164"/>
      <c r="E96" s="164"/>
      <c r="F96" s="164" t="s">
        <v>158</v>
      </c>
      <c r="G96" s="166"/>
      <c r="H96" s="198"/>
      <c r="I96" s="198"/>
      <c r="J96" s="199"/>
      <c r="K96" s="200"/>
      <c r="L96" s="201"/>
      <c r="M96" s="184"/>
      <c r="N96" s="224"/>
      <c r="O96" s="191"/>
      <c r="P96" s="241"/>
    </row>
    <row r="97" spans="1:16" x14ac:dyDescent="0.25">
      <c r="A97" s="164"/>
      <c r="B97" s="164"/>
      <c r="C97" s="164"/>
      <c r="D97" s="164"/>
      <c r="E97" s="164"/>
      <c r="F97" s="164"/>
      <c r="G97" s="166" t="s">
        <v>159</v>
      </c>
      <c r="H97" s="198">
        <v>927.03</v>
      </c>
      <c r="I97" s="198">
        <v>0</v>
      </c>
      <c r="J97" s="199">
        <v>927.03</v>
      </c>
      <c r="K97" s="200">
        <v>25</v>
      </c>
      <c r="L97" s="201">
        <v>902.03</v>
      </c>
      <c r="M97" s="184">
        <v>37.081200000000003</v>
      </c>
      <c r="N97" s="224">
        <v>150</v>
      </c>
      <c r="O97" s="191">
        <f t="shared" si="1"/>
        <v>6.1802000000000001</v>
      </c>
      <c r="P97" s="241" t="s">
        <v>1169</v>
      </c>
    </row>
    <row r="98" spans="1:16" ht="15.75" thickBot="1" x14ac:dyDescent="0.3">
      <c r="A98" s="164"/>
      <c r="B98" s="164"/>
      <c r="C98" s="164"/>
      <c r="D98" s="164"/>
      <c r="E98" s="164"/>
      <c r="F98" s="164"/>
      <c r="G98" s="166" t="s">
        <v>160</v>
      </c>
      <c r="H98" s="202">
        <v>3580.47</v>
      </c>
      <c r="I98" s="202">
        <v>-182.14</v>
      </c>
      <c r="J98" s="203">
        <v>3398.33</v>
      </c>
      <c r="K98" s="204">
        <v>108.3</v>
      </c>
      <c r="L98" s="205">
        <v>3290.03</v>
      </c>
      <c r="M98" s="185">
        <v>31.37886</v>
      </c>
      <c r="N98" s="223">
        <v>650</v>
      </c>
      <c r="O98" s="192">
        <f t="shared" si="1"/>
        <v>5.2282000000000002</v>
      </c>
      <c r="P98" s="241" t="s">
        <v>1962</v>
      </c>
    </row>
    <row r="99" spans="1:16" x14ac:dyDescent="0.25">
      <c r="A99" s="164"/>
      <c r="B99" s="164"/>
      <c r="C99" s="164"/>
      <c r="D99" s="164"/>
      <c r="E99" s="164"/>
      <c r="F99" s="164" t="s">
        <v>161</v>
      </c>
      <c r="G99" s="166"/>
      <c r="H99" s="198">
        <f>ROUND(SUM(H96:H98),5)</f>
        <v>4507.5</v>
      </c>
      <c r="I99" s="198">
        <f>ROUND(SUM(I96:I98),5)</f>
        <v>-182.14</v>
      </c>
      <c r="J99" s="199">
        <v>4325.3599999999997</v>
      </c>
      <c r="K99" s="200">
        <v>133.30000000000001</v>
      </c>
      <c r="L99" s="201">
        <v>4192.0600000000004</v>
      </c>
      <c r="M99" s="184">
        <v>32.448309999999999</v>
      </c>
      <c r="N99" s="224">
        <v>800</v>
      </c>
      <c r="O99" s="191">
        <f t="shared" si="1"/>
        <v>5.4066999999999998</v>
      </c>
      <c r="P99" s="241"/>
    </row>
    <row r="100" spans="1:16" x14ac:dyDescent="0.25">
      <c r="A100" s="164"/>
      <c r="B100" s="164"/>
      <c r="C100" s="164"/>
      <c r="D100" s="164"/>
      <c r="E100" s="164"/>
      <c r="F100" s="164" t="s">
        <v>162</v>
      </c>
      <c r="G100" s="166"/>
      <c r="H100" s="198">
        <v>0</v>
      </c>
      <c r="I100" s="198">
        <v>0</v>
      </c>
      <c r="J100" s="199">
        <v>0</v>
      </c>
      <c r="K100" s="200">
        <v>1833.3</v>
      </c>
      <c r="L100" s="201">
        <v>-1833.3</v>
      </c>
      <c r="M100" s="184">
        <v>0</v>
      </c>
      <c r="N100" s="224">
        <v>11000</v>
      </c>
      <c r="O100" s="191">
        <f t="shared" si="1"/>
        <v>0</v>
      </c>
      <c r="P100" s="241"/>
    </row>
    <row r="101" spans="1:16" x14ac:dyDescent="0.25">
      <c r="A101" s="164"/>
      <c r="B101" s="164"/>
      <c r="C101" s="164"/>
      <c r="D101" s="164"/>
      <c r="E101" s="164"/>
      <c r="F101" s="164" t="s">
        <v>557</v>
      </c>
      <c r="G101" s="166"/>
      <c r="H101" s="198">
        <v>0</v>
      </c>
      <c r="I101" s="198">
        <v>0</v>
      </c>
      <c r="J101" s="199">
        <v>0</v>
      </c>
      <c r="K101" s="200">
        <v>100</v>
      </c>
      <c r="L101" s="201">
        <v>-100</v>
      </c>
      <c r="M101" s="184">
        <v>0</v>
      </c>
      <c r="N101" s="224">
        <v>600</v>
      </c>
      <c r="O101" s="191">
        <f t="shared" si="1"/>
        <v>0</v>
      </c>
      <c r="P101" s="241"/>
    </row>
    <row r="102" spans="1:16" x14ac:dyDescent="0.25">
      <c r="A102" s="164"/>
      <c r="B102" s="164"/>
      <c r="C102" s="164"/>
      <c r="D102" s="164"/>
      <c r="E102" s="164"/>
      <c r="F102" s="164" t="s">
        <v>555</v>
      </c>
      <c r="G102" s="166"/>
      <c r="H102" s="198">
        <v>850</v>
      </c>
      <c r="I102" s="198">
        <v>250</v>
      </c>
      <c r="J102" s="199">
        <v>1100</v>
      </c>
      <c r="K102" s="200">
        <v>0</v>
      </c>
      <c r="L102" s="201">
        <v>1100</v>
      </c>
      <c r="M102" s="184">
        <v>1</v>
      </c>
      <c r="N102" s="224">
        <v>0</v>
      </c>
      <c r="O102" s="191"/>
      <c r="P102" s="242" t="s">
        <v>1980</v>
      </c>
    </row>
    <row r="103" spans="1:16" ht="15.75" thickBot="1" x14ac:dyDescent="0.3">
      <c r="A103" s="164"/>
      <c r="B103" s="164"/>
      <c r="C103" s="164"/>
      <c r="D103" s="164"/>
      <c r="E103" s="164"/>
      <c r="F103" s="164" t="s">
        <v>553</v>
      </c>
      <c r="G103" s="166"/>
      <c r="H103" s="202">
        <v>0</v>
      </c>
      <c r="I103" s="202">
        <v>0</v>
      </c>
      <c r="J103" s="203">
        <v>0</v>
      </c>
      <c r="K103" s="204">
        <v>250</v>
      </c>
      <c r="L103" s="205">
        <v>-250</v>
      </c>
      <c r="M103" s="185">
        <v>0</v>
      </c>
      <c r="N103" s="223">
        <v>1500</v>
      </c>
      <c r="O103" s="192">
        <f t="shared" si="1"/>
        <v>0</v>
      </c>
      <c r="P103" s="241"/>
    </row>
    <row r="104" spans="1:16" x14ac:dyDescent="0.25">
      <c r="A104" s="164"/>
      <c r="B104" s="164"/>
      <c r="C104" s="164"/>
      <c r="D104" s="164"/>
      <c r="E104" s="164" t="s">
        <v>551</v>
      </c>
      <c r="F104" s="164"/>
      <c r="G104" s="166"/>
      <c r="H104" s="198">
        <f>ROUND(SUM(H93:H95)+SUM(H99:H103),5)</f>
        <v>5357.5</v>
      </c>
      <c r="I104" s="198">
        <f>ROUND(SUM(I93:I95)+SUM(I99:I103),5)</f>
        <v>1297.8599999999999</v>
      </c>
      <c r="J104" s="199">
        <v>6655.36</v>
      </c>
      <c r="K104" s="200">
        <v>2552.4</v>
      </c>
      <c r="L104" s="201">
        <v>4102.96</v>
      </c>
      <c r="M104" s="184">
        <v>2.6074899999999999</v>
      </c>
      <c r="N104" s="224">
        <v>15315</v>
      </c>
      <c r="O104" s="191">
        <f t="shared" si="1"/>
        <v>0.43456480574600065</v>
      </c>
      <c r="P104" s="241"/>
    </row>
    <row r="105" spans="1:16" x14ac:dyDescent="0.25">
      <c r="A105" s="164"/>
      <c r="B105" s="164"/>
      <c r="C105" s="164"/>
      <c r="D105" s="164"/>
      <c r="E105" s="164" t="s">
        <v>163</v>
      </c>
      <c r="F105" s="164"/>
      <c r="G105" s="166"/>
      <c r="H105" s="198"/>
      <c r="I105" s="198"/>
      <c r="J105" s="199"/>
      <c r="K105" s="200"/>
      <c r="L105" s="201"/>
      <c r="M105" s="184"/>
      <c r="N105" s="224"/>
      <c r="O105" s="191"/>
      <c r="P105" s="241"/>
    </row>
    <row r="106" spans="1:16" x14ac:dyDescent="0.25">
      <c r="A106" s="164"/>
      <c r="B106" s="164"/>
      <c r="C106" s="164"/>
      <c r="D106" s="164"/>
      <c r="E106" s="164"/>
      <c r="F106" s="164" t="s">
        <v>164</v>
      </c>
      <c r="G106" s="166"/>
      <c r="H106" s="198">
        <v>20819.5</v>
      </c>
      <c r="I106" s="198">
        <v>20819.5</v>
      </c>
      <c r="J106" s="199">
        <v>41639</v>
      </c>
      <c r="K106" s="200">
        <v>46000</v>
      </c>
      <c r="L106" s="201">
        <v>-4361</v>
      </c>
      <c r="M106" s="184">
        <v>0.9052</v>
      </c>
      <c r="N106" s="224">
        <v>276000</v>
      </c>
      <c r="O106" s="191">
        <f t="shared" si="1"/>
        <v>0.15086594202898551</v>
      </c>
      <c r="P106" s="241"/>
    </row>
    <row r="107" spans="1:16" x14ac:dyDescent="0.25">
      <c r="A107" s="164"/>
      <c r="B107" s="164"/>
      <c r="C107" s="164"/>
      <c r="D107" s="164"/>
      <c r="E107" s="164"/>
      <c r="F107" s="164" t="s">
        <v>165</v>
      </c>
      <c r="G107" s="166"/>
      <c r="H107" s="198">
        <v>2916.67</v>
      </c>
      <c r="I107" s="198">
        <v>3004.17</v>
      </c>
      <c r="J107" s="199">
        <v>5920.84</v>
      </c>
      <c r="K107" s="200">
        <v>6008.3</v>
      </c>
      <c r="L107" s="201">
        <v>-87.46</v>
      </c>
      <c r="M107" s="184">
        <v>0.98543999999999998</v>
      </c>
      <c r="N107" s="224">
        <v>36050</v>
      </c>
      <c r="O107" s="191">
        <f t="shared" si="1"/>
        <v>0.16423966712898752</v>
      </c>
      <c r="P107" s="241"/>
    </row>
    <row r="108" spans="1:16" x14ac:dyDescent="0.25">
      <c r="A108" s="164"/>
      <c r="B108" s="164"/>
      <c r="C108" s="164"/>
      <c r="D108" s="164"/>
      <c r="E108" s="164"/>
      <c r="F108" s="164" t="s">
        <v>166</v>
      </c>
      <c r="G108" s="166"/>
      <c r="H108" s="198">
        <v>0</v>
      </c>
      <c r="I108" s="198">
        <v>0</v>
      </c>
      <c r="J108" s="199">
        <v>0</v>
      </c>
      <c r="K108" s="200">
        <v>0</v>
      </c>
      <c r="L108" s="201">
        <v>0</v>
      </c>
      <c r="M108" s="184">
        <v>0</v>
      </c>
      <c r="N108" s="224">
        <v>0</v>
      </c>
      <c r="O108" s="191"/>
      <c r="P108" s="241"/>
    </row>
    <row r="109" spans="1:16" x14ac:dyDescent="0.25">
      <c r="A109" s="164"/>
      <c r="B109" s="164"/>
      <c r="C109" s="164"/>
      <c r="D109" s="164"/>
      <c r="E109" s="164"/>
      <c r="F109" s="164" t="s">
        <v>167</v>
      </c>
      <c r="G109" s="166"/>
      <c r="H109" s="198">
        <v>31.8</v>
      </c>
      <c r="I109" s="198">
        <v>31.8</v>
      </c>
      <c r="J109" s="199">
        <v>63.6</v>
      </c>
      <c r="K109" s="200">
        <v>84</v>
      </c>
      <c r="L109" s="201">
        <v>-20.399999999999999</v>
      </c>
      <c r="M109" s="184">
        <v>0.75714000000000004</v>
      </c>
      <c r="N109" s="224">
        <v>504</v>
      </c>
      <c r="O109" s="191">
        <f t="shared" si="1"/>
        <v>0.12619047619047619</v>
      </c>
      <c r="P109" s="241"/>
    </row>
    <row r="110" spans="1:16" x14ac:dyDescent="0.25">
      <c r="A110" s="164"/>
      <c r="B110" s="164"/>
      <c r="C110" s="164"/>
      <c r="D110" s="164"/>
      <c r="E110" s="164"/>
      <c r="F110" s="164" t="s">
        <v>168</v>
      </c>
      <c r="G110" s="166"/>
      <c r="H110" s="198">
        <v>2130.83</v>
      </c>
      <c r="I110" s="198">
        <v>2130.83</v>
      </c>
      <c r="J110" s="199">
        <v>4261.66</v>
      </c>
      <c r="K110" s="200">
        <v>5201.8999999999996</v>
      </c>
      <c r="L110" s="201">
        <v>-940.24</v>
      </c>
      <c r="M110" s="184">
        <v>0.81925000000000003</v>
      </c>
      <c r="N110" s="224">
        <v>31211.4</v>
      </c>
      <c r="O110" s="191">
        <f t="shared" si="1"/>
        <v>0.13654177640221199</v>
      </c>
      <c r="P110" s="241"/>
    </row>
    <row r="111" spans="1:16" x14ac:dyDescent="0.25">
      <c r="A111" s="164"/>
      <c r="B111" s="164"/>
      <c r="C111" s="164"/>
      <c r="D111" s="164"/>
      <c r="E111" s="164"/>
      <c r="F111" s="164" t="s">
        <v>169</v>
      </c>
      <c r="G111" s="166"/>
      <c r="H111" s="198">
        <v>1024.3800000000001</v>
      </c>
      <c r="I111" s="198">
        <v>1025.6500000000001</v>
      </c>
      <c r="J111" s="199">
        <v>2050.0300000000002</v>
      </c>
      <c r="K111" s="200">
        <v>2163.69</v>
      </c>
      <c r="L111" s="201">
        <v>-113.66</v>
      </c>
      <c r="M111" s="184">
        <v>0.94747000000000003</v>
      </c>
      <c r="N111" s="224">
        <v>12981.99</v>
      </c>
      <c r="O111" s="191">
        <f t="shared" si="1"/>
        <v>0.15791338616036527</v>
      </c>
      <c r="P111" s="241"/>
    </row>
    <row r="112" spans="1:16" x14ac:dyDescent="0.25">
      <c r="A112" s="164"/>
      <c r="B112" s="164"/>
      <c r="C112" s="164"/>
      <c r="D112" s="164"/>
      <c r="E112" s="164"/>
      <c r="F112" s="164" t="s">
        <v>170</v>
      </c>
      <c r="G112" s="166"/>
      <c r="H112" s="198">
        <v>6633.36</v>
      </c>
      <c r="I112" s="198">
        <v>6651.86</v>
      </c>
      <c r="J112" s="199">
        <v>13285.22</v>
      </c>
      <c r="K112" s="200">
        <v>12818.8</v>
      </c>
      <c r="L112" s="201">
        <v>466.42</v>
      </c>
      <c r="M112" s="184">
        <v>1.0363899999999999</v>
      </c>
      <c r="N112" s="224">
        <v>76912.7</v>
      </c>
      <c r="O112" s="191">
        <f t="shared" si="1"/>
        <v>0.17273116143367739</v>
      </c>
      <c r="P112" s="241"/>
    </row>
    <row r="113" spans="1:16" x14ac:dyDescent="0.25">
      <c r="A113" s="164"/>
      <c r="B113" s="164"/>
      <c r="C113" s="164"/>
      <c r="D113" s="164"/>
      <c r="E113" s="164"/>
      <c r="F113" s="164" t="s">
        <v>171</v>
      </c>
      <c r="G113" s="166"/>
      <c r="H113" s="198">
        <v>0</v>
      </c>
      <c r="I113" s="198">
        <v>0</v>
      </c>
      <c r="J113" s="199">
        <v>0</v>
      </c>
      <c r="K113" s="200">
        <v>125</v>
      </c>
      <c r="L113" s="201">
        <v>-125</v>
      </c>
      <c r="M113" s="184">
        <v>0</v>
      </c>
      <c r="N113" s="224">
        <v>750</v>
      </c>
      <c r="O113" s="191">
        <f t="shared" si="1"/>
        <v>0</v>
      </c>
      <c r="P113" s="241"/>
    </row>
    <row r="114" spans="1:16" x14ac:dyDescent="0.25">
      <c r="A114" s="164"/>
      <c r="B114" s="164"/>
      <c r="C114" s="164"/>
      <c r="D114" s="164"/>
      <c r="E114" s="164"/>
      <c r="F114" s="164" t="s">
        <v>172</v>
      </c>
      <c r="G114" s="166"/>
      <c r="H114" s="198">
        <v>143.05000000000001</v>
      </c>
      <c r="I114" s="198">
        <v>143.05000000000001</v>
      </c>
      <c r="J114" s="199">
        <v>286.10000000000002</v>
      </c>
      <c r="K114" s="200">
        <v>269.74</v>
      </c>
      <c r="L114" s="201">
        <v>16.36</v>
      </c>
      <c r="M114" s="184">
        <v>1.0606500000000001</v>
      </c>
      <c r="N114" s="224">
        <v>1618.24</v>
      </c>
      <c r="O114" s="191">
        <f t="shared" si="1"/>
        <v>0.17679701403994463</v>
      </c>
      <c r="P114" s="241"/>
    </row>
    <row r="115" spans="1:16" x14ac:dyDescent="0.25">
      <c r="A115" s="164"/>
      <c r="B115" s="164"/>
      <c r="C115" s="164"/>
      <c r="D115" s="164"/>
      <c r="E115" s="164"/>
      <c r="F115" s="164" t="s">
        <v>173</v>
      </c>
      <c r="G115" s="166"/>
      <c r="H115" s="198">
        <v>6244.23</v>
      </c>
      <c r="I115" s="198">
        <v>1350</v>
      </c>
      <c r="J115" s="199">
        <v>7594.23</v>
      </c>
      <c r="K115" s="200">
        <v>833.3</v>
      </c>
      <c r="L115" s="201">
        <v>6760.93</v>
      </c>
      <c r="M115" s="184">
        <v>9.1134400000000007</v>
      </c>
      <c r="N115" s="224">
        <v>5000</v>
      </c>
      <c r="O115" s="191">
        <f t="shared" si="1"/>
        <v>1.5188459999999999</v>
      </c>
      <c r="P115" s="241" t="s">
        <v>1963</v>
      </c>
    </row>
    <row r="116" spans="1:16" x14ac:dyDescent="0.25">
      <c r="A116" s="164"/>
      <c r="B116" s="164"/>
      <c r="C116" s="164"/>
      <c r="D116" s="164"/>
      <c r="E116" s="164"/>
      <c r="F116" s="164" t="s">
        <v>174</v>
      </c>
      <c r="G116" s="166"/>
      <c r="H116" s="198"/>
      <c r="I116" s="198"/>
      <c r="J116" s="199"/>
      <c r="K116" s="200"/>
      <c r="L116" s="201"/>
      <c r="M116" s="184"/>
      <c r="N116" s="224"/>
      <c r="O116" s="191"/>
      <c r="P116" s="241"/>
    </row>
    <row r="117" spans="1:16" x14ac:dyDescent="0.25">
      <c r="A117" s="164"/>
      <c r="B117" s="164"/>
      <c r="C117" s="164"/>
      <c r="D117" s="164"/>
      <c r="E117" s="164"/>
      <c r="F117" s="164"/>
      <c r="G117" s="166" t="s">
        <v>175</v>
      </c>
      <c r="H117" s="198">
        <v>0</v>
      </c>
      <c r="I117" s="198">
        <v>0</v>
      </c>
      <c r="J117" s="199">
        <v>0</v>
      </c>
      <c r="K117" s="200">
        <v>1437.5</v>
      </c>
      <c r="L117" s="201">
        <v>-1437.5</v>
      </c>
      <c r="M117" s="184">
        <v>0</v>
      </c>
      <c r="N117" s="224">
        <v>8625</v>
      </c>
      <c r="O117" s="191">
        <f t="shared" si="1"/>
        <v>0</v>
      </c>
      <c r="P117" s="241"/>
    </row>
    <row r="118" spans="1:16" x14ac:dyDescent="0.25">
      <c r="A118" s="164"/>
      <c r="B118" s="164"/>
      <c r="C118" s="164"/>
      <c r="D118" s="164"/>
      <c r="E118" s="164"/>
      <c r="F118" s="164"/>
      <c r="G118" s="166" t="s">
        <v>176</v>
      </c>
      <c r="H118" s="198">
        <v>0</v>
      </c>
      <c r="I118" s="198">
        <v>0</v>
      </c>
      <c r="J118" s="199">
        <v>0</v>
      </c>
      <c r="K118" s="200">
        <v>2550.6999999999998</v>
      </c>
      <c r="L118" s="201">
        <v>-2550.6999999999998</v>
      </c>
      <c r="M118" s="184">
        <v>0</v>
      </c>
      <c r="N118" s="224">
        <v>15304</v>
      </c>
      <c r="O118" s="191">
        <f t="shared" si="1"/>
        <v>0</v>
      </c>
      <c r="P118" s="241"/>
    </row>
    <row r="119" spans="1:16" x14ac:dyDescent="0.25">
      <c r="A119" s="164"/>
      <c r="B119" s="164"/>
      <c r="C119" s="164"/>
      <c r="D119" s="164"/>
      <c r="E119" s="164"/>
      <c r="F119" s="164"/>
      <c r="G119" s="166" t="s">
        <v>177</v>
      </c>
      <c r="H119" s="198">
        <v>0</v>
      </c>
      <c r="I119" s="198">
        <v>0</v>
      </c>
      <c r="J119" s="199">
        <v>0</v>
      </c>
      <c r="K119" s="200">
        <v>270.8</v>
      </c>
      <c r="L119" s="201">
        <v>-270.8</v>
      </c>
      <c r="M119" s="184">
        <v>0</v>
      </c>
      <c r="N119" s="224">
        <v>1625</v>
      </c>
      <c r="O119" s="191">
        <f t="shared" si="1"/>
        <v>0</v>
      </c>
      <c r="P119" s="241"/>
    </row>
    <row r="120" spans="1:16" x14ac:dyDescent="0.25">
      <c r="A120" s="164"/>
      <c r="B120" s="164"/>
      <c r="C120" s="164"/>
      <c r="D120" s="164"/>
      <c r="E120" s="164"/>
      <c r="F120" s="164"/>
      <c r="G120" s="166" t="s">
        <v>178</v>
      </c>
      <c r="H120" s="198">
        <v>0</v>
      </c>
      <c r="I120" s="198">
        <v>6100</v>
      </c>
      <c r="J120" s="199">
        <v>6100</v>
      </c>
      <c r="K120" s="200">
        <v>2500</v>
      </c>
      <c r="L120" s="201">
        <v>3600</v>
      </c>
      <c r="M120" s="184">
        <v>2.44</v>
      </c>
      <c r="N120" s="224">
        <v>15000</v>
      </c>
      <c r="O120" s="191">
        <f t="shared" si="1"/>
        <v>0.40666666666666668</v>
      </c>
      <c r="P120" s="242" t="s">
        <v>1964</v>
      </c>
    </row>
    <row r="121" spans="1:16" x14ac:dyDescent="0.25">
      <c r="A121" s="164"/>
      <c r="B121" s="164"/>
      <c r="C121" s="164"/>
      <c r="D121" s="164"/>
      <c r="E121" s="164"/>
      <c r="F121" s="164"/>
      <c r="G121" s="166" t="s">
        <v>179</v>
      </c>
      <c r="H121" s="198">
        <v>7529.08</v>
      </c>
      <c r="I121" s="198">
        <v>5466.08</v>
      </c>
      <c r="J121" s="199">
        <v>12995.16</v>
      </c>
      <c r="K121" s="200">
        <v>10432.200000000001</v>
      </c>
      <c r="L121" s="201">
        <v>2562.96</v>
      </c>
      <c r="M121" s="184">
        <v>1.2456799999999999</v>
      </c>
      <c r="N121" s="224">
        <v>62593.1</v>
      </c>
      <c r="O121" s="191">
        <f t="shared" si="1"/>
        <v>0.20761329922946778</v>
      </c>
      <c r="P121" s="241" t="s">
        <v>1170</v>
      </c>
    </row>
    <row r="122" spans="1:16" x14ac:dyDescent="0.25">
      <c r="A122" s="164"/>
      <c r="B122" s="164"/>
      <c r="C122" s="164"/>
      <c r="D122" s="164"/>
      <c r="E122" s="164"/>
      <c r="F122" s="164"/>
      <c r="G122" s="166" t="s">
        <v>180</v>
      </c>
      <c r="H122" s="198">
        <v>0</v>
      </c>
      <c r="I122" s="198">
        <v>132.5</v>
      </c>
      <c r="J122" s="199">
        <v>132.5</v>
      </c>
      <c r="K122" s="200">
        <v>16.7</v>
      </c>
      <c r="L122" s="201">
        <v>115.8</v>
      </c>
      <c r="M122" s="184">
        <v>7.9341299999999997</v>
      </c>
      <c r="N122" s="224">
        <v>100</v>
      </c>
      <c r="O122" s="191">
        <f t="shared" si="1"/>
        <v>1.325</v>
      </c>
      <c r="P122" s="241"/>
    </row>
    <row r="123" spans="1:16" ht="15.75" thickBot="1" x14ac:dyDescent="0.3">
      <c r="A123" s="164"/>
      <c r="B123" s="164"/>
      <c r="C123" s="164"/>
      <c r="D123" s="164"/>
      <c r="E123" s="164"/>
      <c r="F123" s="164"/>
      <c r="G123" s="166" t="s">
        <v>460</v>
      </c>
      <c r="H123" s="202">
        <v>0</v>
      </c>
      <c r="I123" s="202">
        <v>0</v>
      </c>
      <c r="J123" s="203">
        <v>0</v>
      </c>
      <c r="K123" s="204">
        <v>0</v>
      </c>
      <c r="L123" s="205">
        <v>0</v>
      </c>
      <c r="M123" s="185">
        <v>0</v>
      </c>
      <c r="N123" s="223">
        <v>0</v>
      </c>
      <c r="O123" s="192"/>
      <c r="P123" s="241"/>
    </row>
    <row r="124" spans="1:16" x14ac:dyDescent="0.25">
      <c r="A124" s="164"/>
      <c r="B124" s="164"/>
      <c r="C124" s="164"/>
      <c r="D124" s="164"/>
      <c r="E124" s="164"/>
      <c r="F124" s="164" t="s">
        <v>181</v>
      </c>
      <c r="G124" s="166"/>
      <c r="H124" s="198">
        <f>ROUND(SUM(H116:H123),5)</f>
        <v>7529.08</v>
      </c>
      <c r="I124" s="198">
        <f>ROUND(SUM(I116:I123),5)</f>
        <v>11698.58</v>
      </c>
      <c r="J124" s="199">
        <v>19227.66</v>
      </c>
      <c r="K124" s="200">
        <v>17207.900000000001</v>
      </c>
      <c r="L124" s="201">
        <v>2019.76</v>
      </c>
      <c r="M124" s="184">
        <v>1.11737</v>
      </c>
      <c r="N124" s="224">
        <v>103247.1</v>
      </c>
      <c r="O124" s="191">
        <f t="shared" si="1"/>
        <v>0.18622954058758065</v>
      </c>
      <c r="P124" s="241"/>
    </row>
    <row r="125" spans="1:16" x14ac:dyDescent="0.25">
      <c r="A125" s="164"/>
      <c r="B125" s="164"/>
      <c r="C125" s="164"/>
      <c r="D125" s="164"/>
      <c r="E125" s="164"/>
      <c r="F125" s="164" t="s">
        <v>182</v>
      </c>
      <c r="G125" s="166"/>
      <c r="H125" s="198"/>
      <c r="I125" s="198"/>
      <c r="J125" s="199"/>
      <c r="K125" s="200"/>
      <c r="L125" s="201"/>
      <c r="M125" s="184"/>
      <c r="N125" s="224"/>
      <c r="O125" s="191"/>
      <c r="P125" s="241"/>
    </row>
    <row r="126" spans="1:16" ht="15.75" thickBot="1" x14ac:dyDescent="0.3">
      <c r="A126" s="164"/>
      <c r="B126" s="164"/>
      <c r="C126" s="164"/>
      <c r="D126" s="164"/>
      <c r="E126" s="164"/>
      <c r="F126" s="164"/>
      <c r="G126" s="166" t="s">
        <v>183</v>
      </c>
      <c r="H126" s="202">
        <v>1943.41</v>
      </c>
      <c r="I126" s="202">
        <v>392.99</v>
      </c>
      <c r="J126" s="203">
        <v>2336.4</v>
      </c>
      <c r="K126" s="204">
        <v>1301.98</v>
      </c>
      <c r="L126" s="205">
        <v>1034.42</v>
      </c>
      <c r="M126" s="185">
        <v>1.7945</v>
      </c>
      <c r="N126" s="223">
        <v>7811.88</v>
      </c>
      <c r="O126" s="192">
        <f t="shared" si="1"/>
        <v>0.29908293522173923</v>
      </c>
      <c r="P126" s="241" t="s">
        <v>1171</v>
      </c>
    </row>
    <row r="127" spans="1:16" x14ac:dyDescent="0.25">
      <c r="A127" s="164"/>
      <c r="B127" s="164"/>
      <c r="C127" s="164"/>
      <c r="D127" s="164"/>
      <c r="E127" s="164"/>
      <c r="F127" s="164" t="s">
        <v>184</v>
      </c>
      <c r="G127" s="166"/>
      <c r="H127" s="198">
        <f>ROUND(SUM(H125:H126),5)</f>
        <v>1943.41</v>
      </c>
      <c r="I127" s="198">
        <f>ROUND(SUM(I125:I126),5)</f>
        <v>392.99</v>
      </c>
      <c r="J127" s="199">
        <v>2336.4</v>
      </c>
      <c r="K127" s="200">
        <v>1301.98</v>
      </c>
      <c r="L127" s="201">
        <v>1034.42</v>
      </c>
      <c r="M127" s="184">
        <v>1.7945</v>
      </c>
      <c r="N127" s="224">
        <v>7811.88</v>
      </c>
      <c r="O127" s="191">
        <f t="shared" si="1"/>
        <v>0.29908293522173923</v>
      </c>
      <c r="P127" s="241"/>
    </row>
    <row r="128" spans="1:16" x14ac:dyDescent="0.25">
      <c r="A128" s="164"/>
      <c r="B128" s="164"/>
      <c r="C128" s="164"/>
      <c r="D128" s="164"/>
      <c r="E128" s="164"/>
      <c r="F128" s="164" t="s">
        <v>185</v>
      </c>
      <c r="G128" s="166"/>
      <c r="H128" s="198"/>
      <c r="I128" s="198"/>
      <c r="J128" s="199"/>
      <c r="K128" s="200"/>
      <c r="L128" s="201"/>
      <c r="M128" s="184"/>
      <c r="N128" s="224"/>
      <c r="O128" s="191"/>
      <c r="P128" s="242"/>
    </row>
    <row r="129" spans="1:16" x14ac:dyDescent="0.25">
      <c r="A129" s="164"/>
      <c r="B129" s="164"/>
      <c r="C129" s="164"/>
      <c r="D129" s="164"/>
      <c r="E129" s="164"/>
      <c r="F129" s="164"/>
      <c r="G129" s="166" t="s">
        <v>186</v>
      </c>
      <c r="H129" s="198">
        <v>31.39</v>
      </c>
      <c r="I129" s="198">
        <v>0</v>
      </c>
      <c r="J129" s="199">
        <v>31.39</v>
      </c>
      <c r="K129" s="200">
        <v>8.3000000000000007</v>
      </c>
      <c r="L129" s="201">
        <v>23.09</v>
      </c>
      <c r="M129" s="184">
        <v>3.78193</v>
      </c>
      <c r="N129" s="224">
        <v>50</v>
      </c>
      <c r="O129" s="191">
        <f t="shared" si="1"/>
        <v>0.62780000000000002</v>
      </c>
      <c r="P129" s="241"/>
    </row>
    <row r="130" spans="1:16" x14ac:dyDescent="0.25">
      <c r="A130" s="164"/>
      <c r="B130" s="164"/>
      <c r="C130" s="164"/>
      <c r="D130" s="164"/>
      <c r="E130" s="164"/>
      <c r="F130" s="164"/>
      <c r="G130" s="166" t="s">
        <v>464</v>
      </c>
      <c r="H130" s="198">
        <v>0</v>
      </c>
      <c r="I130" s="198">
        <v>0</v>
      </c>
      <c r="J130" s="199">
        <v>0</v>
      </c>
      <c r="K130" s="200">
        <v>0</v>
      </c>
      <c r="L130" s="201">
        <v>0</v>
      </c>
      <c r="M130" s="184">
        <v>0</v>
      </c>
      <c r="N130" s="224">
        <v>0</v>
      </c>
      <c r="O130" s="191"/>
      <c r="P130" s="241"/>
    </row>
    <row r="131" spans="1:16" x14ac:dyDescent="0.25">
      <c r="A131" s="164"/>
      <c r="B131" s="164"/>
      <c r="C131" s="164"/>
      <c r="D131" s="164"/>
      <c r="E131" s="164"/>
      <c r="F131" s="164"/>
      <c r="G131" s="166" t="s">
        <v>187</v>
      </c>
      <c r="H131" s="198">
        <v>2203.2399999999998</v>
      </c>
      <c r="I131" s="198">
        <v>0</v>
      </c>
      <c r="J131" s="199">
        <v>2203.2399999999998</v>
      </c>
      <c r="K131" s="200">
        <v>250</v>
      </c>
      <c r="L131" s="201">
        <v>1953.24</v>
      </c>
      <c r="M131" s="184">
        <v>8.8129600000000003</v>
      </c>
      <c r="N131" s="224">
        <v>1500</v>
      </c>
      <c r="O131" s="191">
        <f t="shared" si="1"/>
        <v>1.4688266666666665</v>
      </c>
      <c r="P131" s="241" t="s">
        <v>1169</v>
      </c>
    </row>
    <row r="132" spans="1:16" x14ac:dyDescent="0.25">
      <c r="A132" s="164"/>
      <c r="B132" s="164"/>
      <c r="C132" s="164"/>
      <c r="D132" s="164"/>
      <c r="E132" s="164"/>
      <c r="F132" s="164"/>
      <c r="G132" s="166" t="s">
        <v>188</v>
      </c>
      <c r="H132" s="198">
        <v>827.21</v>
      </c>
      <c r="I132" s="198">
        <v>0</v>
      </c>
      <c r="J132" s="199">
        <v>827.21</v>
      </c>
      <c r="K132" s="200">
        <v>366.7</v>
      </c>
      <c r="L132" s="201">
        <v>460.51</v>
      </c>
      <c r="M132" s="184">
        <v>2.2558199999999999</v>
      </c>
      <c r="N132" s="224">
        <v>2200</v>
      </c>
      <c r="O132" s="191">
        <f t="shared" si="1"/>
        <v>0.37600454545454548</v>
      </c>
      <c r="P132" s="241" t="s">
        <v>1169</v>
      </c>
    </row>
    <row r="133" spans="1:16" x14ac:dyDescent="0.25">
      <c r="A133" s="164"/>
      <c r="B133" s="164"/>
      <c r="C133" s="164"/>
      <c r="D133" s="164"/>
      <c r="E133" s="164"/>
      <c r="F133" s="164"/>
      <c r="G133" s="166" t="s">
        <v>189</v>
      </c>
      <c r="H133" s="198">
        <v>0</v>
      </c>
      <c r="I133" s="198">
        <v>0</v>
      </c>
      <c r="J133" s="199">
        <v>0</v>
      </c>
      <c r="K133" s="200">
        <v>166.7</v>
      </c>
      <c r="L133" s="201">
        <v>-166.7</v>
      </c>
      <c r="M133" s="184">
        <v>0</v>
      </c>
      <c r="N133" s="224">
        <v>1000</v>
      </c>
      <c r="O133" s="191">
        <f t="shared" si="1"/>
        <v>0</v>
      </c>
      <c r="P133" s="241"/>
    </row>
    <row r="134" spans="1:16" ht="15.75" thickBot="1" x14ac:dyDescent="0.3">
      <c r="A134" s="164"/>
      <c r="B134" s="164"/>
      <c r="C134" s="164"/>
      <c r="D134" s="164"/>
      <c r="E134" s="164"/>
      <c r="F134" s="164"/>
      <c r="G134" s="166" t="s">
        <v>190</v>
      </c>
      <c r="H134" s="202">
        <v>0</v>
      </c>
      <c r="I134" s="202">
        <v>0</v>
      </c>
      <c r="J134" s="203">
        <v>0</v>
      </c>
      <c r="K134" s="204">
        <v>0</v>
      </c>
      <c r="L134" s="205">
        <v>0</v>
      </c>
      <c r="M134" s="185">
        <v>0</v>
      </c>
      <c r="N134" s="223">
        <v>0</v>
      </c>
      <c r="O134" s="192"/>
      <c r="P134" s="241"/>
    </row>
    <row r="135" spans="1:16" x14ac:dyDescent="0.25">
      <c r="A135" s="164"/>
      <c r="B135" s="164"/>
      <c r="C135" s="164"/>
      <c r="D135" s="164"/>
      <c r="E135" s="164"/>
      <c r="F135" s="164" t="s">
        <v>191</v>
      </c>
      <c r="G135" s="166"/>
      <c r="H135" s="198">
        <f>ROUND(SUM(H128:H134),5)</f>
        <v>3061.84</v>
      </c>
      <c r="I135" s="198">
        <f>ROUND(SUM(I128:I134),5)</f>
        <v>0</v>
      </c>
      <c r="J135" s="199">
        <v>3061.84</v>
      </c>
      <c r="K135" s="200">
        <v>791.7</v>
      </c>
      <c r="L135" s="201">
        <v>2270.14</v>
      </c>
      <c r="M135" s="184">
        <v>3.8674200000000001</v>
      </c>
      <c r="N135" s="224">
        <v>4750</v>
      </c>
      <c r="O135" s="191">
        <f t="shared" si="1"/>
        <v>0.64459789473684215</v>
      </c>
      <c r="P135" s="242"/>
    </row>
    <row r="136" spans="1:16" x14ac:dyDescent="0.25">
      <c r="A136" s="164"/>
      <c r="B136" s="164"/>
      <c r="C136" s="164"/>
      <c r="D136" s="164"/>
      <c r="E136" s="164"/>
      <c r="F136" s="164" t="s">
        <v>192</v>
      </c>
      <c r="G136" s="166"/>
      <c r="H136" s="198">
        <v>70</v>
      </c>
      <c r="I136" s="198">
        <v>340.55</v>
      </c>
      <c r="J136" s="199">
        <v>410.55</v>
      </c>
      <c r="K136" s="200">
        <v>300</v>
      </c>
      <c r="L136" s="201">
        <v>110.55</v>
      </c>
      <c r="M136" s="184">
        <v>1.3685</v>
      </c>
      <c r="N136" s="224">
        <v>1800</v>
      </c>
      <c r="O136" s="191">
        <f t="shared" si="1"/>
        <v>0.22808333333333333</v>
      </c>
      <c r="P136" s="241" t="s">
        <v>1965</v>
      </c>
    </row>
    <row r="137" spans="1:16" x14ac:dyDescent="0.25">
      <c r="A137" s="164"/>
      <c r="B137" s="164"/>
      <c r="C137" s="164"/>
      <c r="D137" s="164"/>
      <c r="E137" s="164"/>
      <c r="F137" s="164" t="s">
        <v>193</v>
      </c>
      <c r="G137" s="166"/>
      <c r="H137" s="198">
        <v>0</v>
      </c>
      <c r="I137" s="198">
        <v>0</v>
      </c>
      <c r="J137" s="199">
        <v>0</v>
      </c>
      <c r="K137" s="200">
        <v>0</v>
      </c>
      <c r="L137" s="201">
        <v>0</v>
      </c>
      <c r="M137" s="184">
        <v>0</v>
      </c>
      <c r="N137" s="224">
        <v>0</v>
      </c>
      <c r="O137" s="191"/>
      <c r="P137" s="242"/>
    </row>
    <row r="138" spans="1:16" x14ac:dyDescent="0.25">
      <c r="A138" s="164"/>
      <c r="B138" s="164"/>
      <c r="C138" s="164"/>
      <c r="D138" s="164"/>
      <c r="E138" s="164"/>
      <c r="F138" s="164" t="s">
        <v>194</v>
      </c>
      <c r="G138" s="166"/>
      <c r="H138" s="198">
        <v>-1696.33</v>
      </c>
      <c r="I138" s="198">
        <v>0</v>
      </c>
      <c r="J138" s="199">
        <v>-1696.33</v>
      </c>
      <c r="K138" s="200">
        <v>416.7</v>
      </c>
      <c r="L138" s="201">
        <v>-2113.0300000000002</v>
      </c>
      <c r="M138" s="184">
        <v>-4.0708700000000002</v>
      </c>
      <c r="N138" s="224">
        <v>2500</v>
      </c>
      <c r="O138" s="191">
        <f t="shared" si="1"/>
        <v>-0.67853200000000002</v>
      </c>
      <c r="P138" s="242" t="s">
        <v>1172</v>
      </c>
    </row>
    <row r="139" spans="1:16" x14ac:dyDescent="0.25">
      <c r="A139" s="164"/>
      <c r="B139" s="164"/>
      <c r="C139" s="164"/>
      <c r="D139" s="164"/>
      <c r="E139" s="164"/>
      <c r="F139" s="164" t="s">
        <v>195</v>
      </c>
      <c r="G139" s="166"/>
      <c r="H139" s="198"/>
      <c r="I139" s="198"/>
      <c r="J139" s="199"/>
      <c r="K139" s="200"/>
      <c r="L139" s="201"/>
      <c r="M139" s="184"/>
      <c r="N139" s="224"/>
      <c r="O139" s="191"/>
      <c r="P139" s="241"/>
    </row>
    <row r="140" spans="1:16" x14ac:dyDescent="0.25">
      <c r="A140" s="164"/>
      <c r="B140" s="164"/>
      <c r="C140" s="164"/>
      <c r="D140" s="164"/>
      <c r="E140" s="164"/>
      <c r="F140" s="164"/>
      <c r="G140" s="166" t="s">
        <v>196</v>
      </c>
      <c r="H140" s="198">
        <v>0</v>
      </c>
      <c r="I140" s="198">
        <v>0</v>
      </c>
      <c r="J140" s="199">
        <v>0</v>
      </c>
      <c r="K140" s="200">
        <v>83.3</v>
      </c>
      <c r="L140" s="201">
        <v>-83.3</v>
      </c>
      <c r="M140" s="184">
        <v>0</v>
      </c>
      <c r="N140" s="224">
        <v>500</v>
      </c>
      <c r="O140" s="191">
        <f t="shared" ref="O140:O202" si="2">J140/N140</f>
        <v>0</v>
      </c>
      <c r="P140" s="241"/>
    </row>
    <row r="141" spans="1:16" ht="15.75" thickBot="1" x14ac:dyDescent="0.3">
      <c r="A141" s="164"/>
      <c r="B141" s="164"/>
      <c r="C141" s="164"/>
      <c r="D141" s="164"/>
      <c r="E141" s="164"/>
      <c r="F141" s="164"/>
      <c r="G141" s="166" t="s">
        <v>197</v>
      </c>
      <c r="H141" s="202">
        <v>3493.87</v>
      </c>
      <c r="I141" s="202">
        <v>3493.87</v>
      </c>
      <c r="J141" s="203">
        <v>6987.74</v>
      </c>
      <c r="K141" s="204">
        <v>6833.3</v>
      </c>
      <c r="L141" s="205">
        <v>154.44</v>
      </c>
      <c r="M141" s="185">
        <v>1.0226</v>
      </c>
      <c r="N141" s="223">
        <v>41000</v>
      </c>
      <c r="O141" s="192">
        <f t="shared" si="2"/>
        <v>0.17043268292682925</v>
      </c>
      <c r="P141" s="241" t="s">
        <v>1173</v>
      </c>
    </row>
    <row r="142" spans="1:16" x14ac:dyDescent="0.25">
      <c r="A142" s="164"/>
      <c r="B142" s="164"/>
      <c r="C142" s="164"/>
      <c r="D142" s="164"/>
      <c r="E142" s="164"/>
      <c r="F142" s="164" t="s">
        <v>199</v>
      </c>
      <c r="G142" s="166"/>
      <c r="H142" s="198">
        <f>ROUND(SUM(H139:H141),5)</f>
        <v>3493.87</v>
      </c>
      <c r="I142" s="198">
        <f>ROUND(SUM(I139:I141),5)</f>
        <v>3493.87</v>
      </c>
      <c r="J142" s="199">
        <v>6987.74</v>
      </c>
      <c r="K142" s="200">
        <v>6916.6</v>
      </c>
      <c r="L142" s="201">
        <v>71.14</v>
      </c>
      <c r="M142" s="184">
        <v>1.0102899999999999</v>
      </c>
      <c r="N142" s="224">
        <v>41500</v>
      </c>
      <c r="O142" s="191">
        <f t="shared" si="2"/>
        <v>0.16837927710843373</v>
      </c>
      <c r="P142" s="241"/>
    </row>
    <row r="143" spans="1:16" x14ac:dyDescent="0.25">
      <c r="A143" s="164"/>
      <c r="B143" s="164"/>
      <c r="C143" s="164"/>
      <c r="D143" s="164"/>
      <c r="E143" s="164"/>
      <c r="F143" s="164" t="s">
        <v>200</v>
      </c>
      <c r="G143" s="166"/>
      <c r="H143" s="198">
        <v>0</v>
      </c>
      <c r="I143" s="198">
        <v>0</v>
      </c>
      <c r="J143" s="199">
        <v>0</v>
      </c>
      <c r="K143" s="200">
        <v>0</v>
      </c>
      <c r="L143" s="201">
        <v>0</v>
      </c>
      <c r="M143" s="184">
        <v>0</v>
      </c>
      <c r="N143" s="224">
        <v>0</v>
      </c>
      <c r="O143" s="191"/>
      <c r="P143" s="241"/>
    </row>
    <row r="144" spans="1:16" x14ac:dyDescent="0.25">
      <c r="A144" s="164"/>
      <c r="B144" s="164"/>
      <c r="C144" s="164"/>
      <c r="D144" s="164"/>
      <c r="E144" s="164"/>
      <c r="F144" s="164" t="s">
        <v>201</v>
      </c>
      <c r="G144" s="166"/>
      <c r="H144" s="198">
        <v>4845.28</v>
      </c>
      <c r="I144" s="198">
        <v>1923.62</v>
      </c>
      <c r="J144" s="199">
        <v>6768.9</v>
      </c>
      <c r="K144" s="200">
        <v>3333.3</v>
      </c>
      <c r="L144" s="201">
        <v>3435.6</v>
      </c>
      <c r="M144" s="184">
        <v>2.0306899999999999</v>
      </c>
      <c r="N144" s="224">
        <v>20000</v>
      </c>
      <c r="O144" s="191">
        <f t="shared" si="2"/>
        <v>0.338445</v>
      </c>
      <c r="P144" s="241" t="s">
        <v>1174</v>
      </c>
    </row>
    <row r="145" spans="1:16" x14ac:dyDescent="0.25">
      <c r="A145" s="164"/>
      <c r="B145" s="164"/>
      <c r="C145" s="164"/>
      <c r="D145" s="164"/>
      <c r="E145" s="164"/>
      <c r="F145" s="164" t="s">
        <v>202</v>
      </c>
      <c r="G145" s="166"/>
      <c r="H145" s="198">
        <v>0</v>
      </c>
      <c r="I145" s="198">
        <v>760.78</v>
      </c>
      <c r="J145" s="199">
        <v>760.78</v>
      </c>
      <c r="K145" s="200">
        <v>1083.3</v>
      </c>
      <c r="L145" s="201">
        <v>-322.52</v>
      </c>
      <c r="M145" s="184">
        <v>0.70228000000000002</v>
      </c>
      <c r="N145" s="224">
        <v>6500</v>
      </c>
      <c r="O145" s="191">
        <f t="shared" si="2"/>
        <v>0.11704307692307692</v>
      </c>
      <c r="P145" s="241" t="s">
        <v>1966</v>
      </c>
    </row>
    <row r="146" spans="1:16" x14ac:dyDescent="0.25">
      <c r="A146" s="164"/>
      <c r="B146" s="164"/>
      <c r="C146" s="164"/>
      <c r="D146" s="164"/>
      <c r="E146" s="164"/>
      <c r="F146" s="164" t="s">
        <v>203</v>
      </c>
      <c r="G146" s="166"/>
      <c r="H146" s="198">
        <v>511.25</v>
      </c>
      <c r="I146" s="198">
        <v>16.25</v>
      </c>
      <c r="J146" s="199">
        <v>527.5</v>
      </c>
      <c r="K146" s="200">
        <v>1666.7</v>
      </c>
      <c r="L146" s="201">
        <v>-1139.2</v>
      </c>
      <c r="M146" s="184">
        <v>0.31648999999999999</v>
      </c>
      <c r="N146" s="224">
        <v>10000</v>
      </c>
      <c r="O146" s="191">
        <f t="shared" si="2"/>
        <v>5.2749999999999998E-2</v>
      </c>
      <c r="P146" s="241"/>
    </row>
    <row r="147" spans="1:16" x14ac:dyDescent="0.25">
      <c r="A147" s="164"/>
      <c r="B147" s="164"/>
      <c r="C147" s="164"/>
      <c r="D147" s="164"/>
      <c r="E147" s="164"/>
      <c r="F147" s="164" t="s">
        <v>204</v>
      </c>
      <c r="G147" s="166"/>
      <c r="H147" s="198">
        <v>3407.12</v>
      </c>
      <c r="I147" s="198">
        <v>983</v>
      </c>
      <c r="J147" s="199">
        <v>4390.12</v>
      </c>
      <c r="K147" s="200">
        <v>0</v>
      </c>
      <c r="L147" s="201">
        <v>4390.12</v>
      </c>
      <c r="M147" s="184">
        <v>1</v>
      </c>
      <c r="N147" s="224">
        <v>0</v>
      </c>
      <c r="O147" s="191"/>
      <c r="P147" s="242" t="s">
        <v>1975</v>
      </c>
    </row>
    <row r="148" spans="1:16" x14ac:dyDescent="0.25">
      <c r="A148" s="164"/>
      <c r="B148" s="164"/>
      <c r="C148" s="164"/>
      <c r="D148" s="164"/>
      <c r="E148" s="164"/>
      <c r="F148" s="164" t="s">
        <v>531</v>
      </c>
      <c r="G148" s="166"/>
      <c r="H148" s="198">
        <v>72.53</v>
      </c>
      <c r="I148" s="198">
        <v>0</v>
      </c>
      <c r="J148" s="199">
        <v>72.53</v>
      </c>
      <c r="K148" s="200">
        <v>0</v>
      </c>
      <c r="L148" s="201">
        <v>72.53</v>
      </c>
      <c r="M148" s="184">
        <v>1</v>
      </c>
      <c r="N148" s="224">
        <v>0</v>
      </c>
      <c r="O148" s="191"/>
      <c r="P148" s="241" t="s">
        <v>1168</v>
      </c>
    </row>
    <row r="149" spans="1:16" x14ac:dyDescent="0.25">
      <c r="A149" s="164"/>
      <c r="B149" s="164"/>
      <c r="C149" s="164"/>
      <c r="D149" s="164"/>
      <c r="E149" s="164"/>
      <c r="F149" s="164" t="s">
        <v>205</v>
      </c>
      <c r="G149" s="166"/>
      <c r="H149" s="198">
        <v>507.97</v>
      </c>
      <c r="I149" s="198">
        <v>413.9</v>
      </c>
      <c r="J149" s="199">
        <v>921.87</v>
      </c>
      <c r="K149" s="200">
        <v>4166.7</v>
      </c>
      <c r="L149" s="201">
        <v>-3244.83</v>
      </c>
      <c r="M149" s="184">
        <v>0.22125</v>
      </c>
      <c r="N149" s="224">
        <v>25000</v>
      </c>
      <c r="O149" s="191">
        <f t="shared" si="2"/>
        <v>3.6874799999999999E-2</v>
      </c>
      <c r="P149" s="241"/>
    </row>
    <row r="150" spans="1:16" ht="15.75" thickBot="1" x14ac:dyDescent="0.3">
      <c r="A150" s="164"/>
      <c r="B150" s="164"/>
      <c r="C150" s="164"/>
      <c r="D150" s="164"/>
      <c r="E150" s="164"/>
      <c r="F150" s="164" t="s">
        <v>206</v>
      </c>
      <c r="G150" s="166"/>
      <c r="H150" s="202">
        <v>829</v>
      </c>
      <c r="I150" s="202">
        <v>843.5</v>
      </c>
      <c r="J150" s="203">
        <v>1672.5</v>
      </c>
      <c r="K150" s="204">
        <v>1666.7</v>
      </c>
      <c r="L150" s="205">
        <v>5.8</v>
      </c>
      <c r="M150" s="185">
        <v>1.0034799999999999</v>
      </c>
      <c r="N150" s="223">
        <v>10000</v>
      </c>
      <c r="O150" s="192">
        <f t="shared" si="2"/>
        <v>0.16725000000000001</v>
      </c>
      <c r="P150" s="241"/>
    </row>
    <row r="151" spans="1:16" x14ac:dyDescent="0.25">
      <c r="A151" s="164"/>
      <c r="B151" s="164"/>
      <c r="C151" s="164"/>
      <c r="D151" s="164"/>
      <c r="E151" s="164" t="s">
        <v>207</v>
      </c>
      <c r="F151" s="164"/>
      <c r="G151" s="166"/>
      <c r="H151" s="198">
        <f>ROUND(SUM(H105:H115)+H124+H127+SUM(H135:H138)+SUM(H142:H150),5)</f>
        <v>64518.84</v>
      </c>
      <c r="I151" s="198">
        <f>ROUND(SUM(I105:I115)+I124+I127+SUM(I135:I138)+SUM(I142:I150),5)</f>
        <v>56023.9</v>
      </c>
      <c r="J151" s="199">
        <v>120542.74</v>
      </c>
      <c r="K151" s="200">
        <v>112356.31</v>
      </c>
      <c r="L151" s="201">
        <v>8186.43</v>
      </c>
      <c r="M151" s="184">
        <v>1.0728599999999999</v>
      </c>
      <c r="N151" s="224">
        <v>674137.31</v>
      </c>
      <c r="O151" s="191">
        <f t="shared" si="2"/>
        <v>0.17881036728259408</v>
      </c>
      <c r="P151" s="241"/>
    </row>
    <row r="152" spans="1:16" x14ac:dyDescent="0.25">
      <c r="A152" s="164"/>
      <c r="B152" s="164"/>
      <c r="C152" s="164"/>
      <c r="D152" s="164"/>
      <c r="E152" s="164" t="s">
        <v>208</v>
      </c>
      <c r="F152" s="164"/>
      <c r="G152" s="166"/>
      <c r="H152" s="198"/>
      <c r="I152" s="198"/>
      <c r="J152" s="199"/>
      <c r="K152" s="200"/>
      <c r="L152" s="201"/>
      <c r="M152" s="184"/>
      <c r="N152" s="224"/>
      <c r="O152" s="191"/>
      <c r="P152" s="241"/>
    </row>
    <row r="153" spans="1:16" x14ac:dyDescent="0.25">
      <c r="A153" s="164"/>
      <c r="B153" s="164"/>
      <c r="C153" s="164"/>
      <c r="D153" s="164"/>
      <c r="E153" s="164"/>
      <c r="F153" s="164" t="s">
        <v>209</v>
      </c>
      <c r="G153" s="166"/>
      <c r="H153" s="198">
        <v>5500</v>
      </c>
      <c r="I153" s="198">
        <v>5500</v>
      </c>
      <c r="J153" s="199">
        <v>11000</v>
      </c>
      <c r="K153" s="200">
        <v>11058.3</v>
      </c>
      <c r="L153" s="201">
        <v>-58.3</v>
      </c>
      <c r="M153" s="184">
        <v>0.99473</v>
      </c>
      <c r="N153" s="224">
        <v>66350</v>
      </c>
      <c r="O153" s="191">
        <f t="shared" si="2"/>
        <v>0.16578749058025621</v>
      </c>
      <c r="P153" s="241"/>
    </row>
    <row r="154" spans="1:16" ht="15.75" thickBot="1" x14ac:dyDescent="0.3">
      <c r="A154" s="164"/>
      <c r="B154" s="164"/>
      <c r="C154" s="164"/>
      <c r="D154" s="164"/>
      <c r="E154" s="164"/>
      <c r="F154" s="164" t="s">
        <v>210</v>
      </c>
      <c r="G154" s="166"/>
      <c r="H154" s="202">
        <v>500</v>
      </c>
      <c r="I154" s="202">
        <v>1400</v>
      </c>
      <c r="J154" s="203">
        <v>1900</v>
      </c>
      <c r="K154" s="204">
        <v>916.7</v>
      </c>
      <c r="L154" s="205">
        <v>983.3</v>
      </c>
      <c r="M154" s="185">
        <v>2.0726499999999999</v>
      </c>
      <c r="N154" s="223">
        <v>5500</v>
      </c>
      <c r="O154" s="192">
        <f t="shared" si="2"/>
        <v>0.34545454545454546</v>
      </c>
      <c r="P154" s="242" t="s">
        <v>1967</v>
      </c>
    </row>
    <row r="155" spans="1:16" x14ac:dyDescent="0.25">
      <c r="A155" s="164"/>
      <c r="B155" s="164"/>
      <c r="C155" s="164"/>
      <c r="D155" s="164"/>
      <c r="E155" s="164" t="s">
        <v>211</v>
      </c>
      <c r="F155" s="164"/>
      <c r="G155" s="166"/>
      <c r="H155" s="198">
        <f>ROUND(SUM(H152:H154),5)</f>
        <v>6000</v>
      </c>
      <c r="I155" s="198">
        <f>ROUND(SUM(I152:I154),5)</f>
        <v>6900</v>
      </c>
      <c r="J155" s="199">
        <v>12900</v>
      </c>
      <c r="K155" s="200">
        <v>11975</v>
      </c>
      <c r="L155" s="201">
        <v>925</v>
      </c>
      <c r="M155" s="184">
        <v>1.07724</v>
      </c>
      <c r="N155" s="224">
        <v>71850</v>
      </c>
      <c r="O155" s="191">
        <f t="shared" si="2"/>
        <v>0.17954070981210857</v>
      </c>
      <c r="P155" s="241"/>
    </row>
    <row r="156" spans="1:16" x14ac:dyDescent="0.25">
      <c r="A156" s="164"/>
      <c r="B156" s="164"/>
      <c r="C156" s="164"/>
      <c r="D156" s="164"/>
      <c r="E156" s="164" t="s">
        <v>212</v>
      </c>
      <c r="F156" s="164"/>
      <c r="G156" s="166"/>
      <c r="H156" s="198"/>
      <c r="I156" s="198"/>
      <c r="J156" s="199"/>
      <c r="K156" s="200"/>
      <c r="L156" s="201"/>
      <c r="M156" s="184"/>
      <c r="N156" s="224"/>
      <c r="O156" s="191"/>
      <c r="P156" s="241"/>
    </row>
    <row r="157" spans="1:16" x14ac:dyDescent="0.25">
      <c r="A157" s="164"/>
      <c r="B157" s="164"/>
      <c r="C157" s="164"/>
      <c r="D157" s="164"/>
      <c r="E157" s="164"/>
      <c r="F157" s="164" t="s">
        <v>213</v>
      </c>
      <c r="G157" s="166"/>
      <c r="H157" s="198">
        <v>2111</v>
      </c>
      <c r="I157" s="198">
        <v>1550</v>
      </c>
      <c r="J157" s="199">
        <v>3661</v>
      </c>
      <c r="K157" s="200">
        <v>13746.46</v>
      </c>
      <c r="L157" s="201">
        <v>-10085.459999999999</v>
      </c>
      <c r="M157" s="184">
        <v>0.26632</v>
      </c>
      <c r="N157" s="224">
        <v>82476.460000000006</v>
      </c>
      <c r="O157" s="191">
        <f t="shared" si="2"/>
        <v>4.4388423072474252E-2</v>
      </c>
      <c r="P157" s="241"/>
    </row>
    <row r="158" spans="1:16" x14ac:dyDescent="0.25">
      <c r="A158" s="164"/>
      <c r="B158" s="164"/>
      <c r="C158" s="164"/>
      <c r="D158" s="164"/>
      <c r="E158" s="164"/>
      <c r="F158" s="164" t="s">
        <v>214</v>
      </c>
      <c r="G158" s="166"/>
      <c r="H158" s="198">
        <v>30</v>
      </c>
      <c r="I158" s="198">
        <v>12081</v>
      </c>
      <c r="J158" s="199">
        <v>12111</v>
      </c>
      <c r="K158" s="200">
        <v>12651.99</v>
      </c>
      <c r="L158" s="201">
        <v>-540.99</v>
      </c>
      <c r="M158" s="184">
        <v>0.95723999999999998</v>
      </c>
      <c r="N158" s="224">
        <v>75921.990000000005</v>
      </c>
      <c r="O158" s="191">
        <f t="shared" si="2"/>
        <v>0.15951900101670147</v>
      </c>
      <c r="P158" s="241" t="s">
        <v>1968</v>
      </c>
    </row>
    <row r="159" spans="1:16" x14ac:dyDescent="0.25">
      <c r="A159" s="164"/>
      <c r="B159" s="164"/>
      <c r="C159" s="164"/>
      <c r="D159" s="164"/>
      <c r="E159" s="164"/>
      <c r="F159" s="164" t="s">
        <v>215</v>
      </c>
      <c r="G159" s="166"/>
      <c r="H159" s="198"/>
      <c r="I159" s="198"/>
      <c r="J159" s="199"/>
      <c r="K159" s="200"/>
      <c r="L159" s="201"/>
      <c r="M159" s="184"/>
      <c r="N159" s="224"/>
      <c r="O159" s="191"/>
      <c r="P159" s="241"/>
    </row>
    <row r="160" spans="1:16" x14ac:dyDescent="0.25">
      <c r="A160" s="164"/>
      <c r="B160" s="164"/>
      <c r="C160" s="164"/>
      <c r="D160" s="164"/>
      <c r="E160" s="164"/>
      <c r="F160" s="164"/>
      <c r="G160" s="166" t="s">
        <v>216</v>
      </c>
      <c r="H160" s="198">
        <v>0</v>
      </c>
      <c r="I160" s="198">
        <v>0</v>
      </c>
      <c r="J160" s="199">
        <v>0</v>
      </c>
      <c r="K160" s="200">
        <v>52.3</v>
      </c>
      <c r="L160" s="201">
        <v>-52.3</v>
      </c>
      <c r="M160" s="184">
        <v>0</v>
      </c>
      <c r="N160" s="224">
        <v>314</v>
      </c>
      <c r="O160" s="191">
        <f t="shared" si="2"/>
        <v>0</v>
      </c>
      <c r="P160" s="241"/>
    </row>
    <row r="161" spans="1:16" ht="15.75" thickBot="1" x14ac:dyDescent="0.3">
      <c r="A161" s="164"/>
      <c r="B161" s="164"/>
      <c r="C161" s="164"/>
      <c r="D161" s="164"/>
      <c r="E161" s="164"/>
      <c r="F161" s="164"/>
      <c r="G161" s="166" t="s">
        <v>217</v>
      </c>
      <c r="H161" s="202">
        <v>240</v>
      </c>
      <c r="I161" s="202">
        <v>2335.25</v>
      </c>
      <c r="J161" s="203">
        <v>2575.25</v>
      </c>
      <c r="K161" s="204">
        <v>381.5</v>
      </c>
      <c r="L161" s="205">
        <v>2193.75</v>
      </c>
      <c r="M161" s="185">
        <v>6.7503299999999999</v>
      </c>
      <c r="N161" s="223">
        <v>2289</v>
      </c>
      <c r="O161" s="192">
        <f t="shared" si="2"/>
        <v>1.1250546089995632</v>
      </c>
      <c r="P161" s="241" t="s">
        <v>1969</v>
      </c>
    </row>
    <row r="162" spans="1:16" x14ac:dyDescent="0.25">
      <c r="A162" s="164"/>
      <c r="B162" s="164"/>
      <c r="C162" s="164"/>
      <c r="D162" s="164"/>
      <c r="E162" s="164"/>
      <c r="F162" s="164" t="s">
        <v>218</v>
      </c>
      <c r="G162" s="166"/>
      <c r="H162" s="198">
        <f>ROUND(SUM(H159:H161),5)</f>
        <v>240</v>
      </c>
      <c r="I162" s="198">
        <f>ROUND(SUM(I159:I161),5)</f>
        <v>2335.25</v>
      </c>
      <c r="J162" s="199">
        <v>2575.25</v>
      </c>
      <c r="K162" s="200">
        <v>433.8</v>
      </c>
      <c r="L162" s="201">
        <v>2141.4499999999998</v>
      </c>
      <c r="M162" s="184">
        <v>5.93649</v>
      </c>
      <c r="N162" s="224">
        <v>2603</v>
      </c>
      <c r="O162" s="191">
        <f t="shared" si="2"/>
        <v>0.98933922397233964</v>
      </c>
      <c r="P162" s="241"/>
    </row>
    <row r="163" spans="1:16" x14ac:dyDescent="0.25">
      <c r="A163" s="164"/>
      <c r="B163" s="164"/>
      <c r="C163" s="164"/>
      <c r="D163" s="164"/>
      <c r="E163" s="164"/>
      <c r="F163" s="164" t="s">
        <v>219</v>
      </c>
      <c r="G163" s="166"/>
      <c r="H163" s="198"/>
      <c r="I163" s="198"/>
      <c r="J163" s="199"/>
      <c r="K163" s="200"/>
      <c r="L163" s="201"/>
      <c r="M163" s="184"/>
      <c r="N163" s="224"/>
      <c r="O163" s="191"/>
      <c r="P163" s="241"/>
    </row>
    <row r="164" spans="1:16" ht="15.75" thickBot="1" x14ac:dyDescent="0.3">
      <c r="A164" s="164"/>
      <c r="B164" s="164"/>
      <c r="C164" s="164"/>
      <c r="D164" s="164"/>
      <c r="E164" s="164"/>
      <c r="F164" s="164"/>
      <c r="G164" s="166" t="s">
        <v>220</v>
      </c>
      <c r="H164" s="202">
        <v>29000</v>
      </c>
      <c r="I164" s="202">
        <v>29000</v>
      </c>
      <c r="J164" s="203">
        <v>58000</v>
      </c>
      <c r="K164" s="204">
        <v>56460</v>
      </c>
      <c r="L164" s="205">
        <v>1540</v>
      </c>
      <c r="M164" s="185">
        <v>1.02728</v>
      </c>
      <c r="N164" s="223">
        <v>338760</v>
      </c>
      <c r="O164" s="192">
        <f t="shared" si="2"/>
        <v>0.17121265792891724</v>
      </c>
      <c r="P164" s="241"/>
    </row>
    <row r="165" spans="1:16" x14ac:dyDescent="0.25">
      <c r="A165" s="164"/>
      <c r="B165" s="164"/>
      <c r="C165" s="164"/>
      <c r="D165" s="164"/>
      <c r="E165" s="164"/>
      <c r="F165" s="164" t="s">
        <v>221</v>
      </c>
      <c r="G165" s="166"/>
      <c r="H165" s="198">
        <f>ROUND(SUM(H163:H164),5)</f>
        <v>29000</v>
      </c>
      <c r="I165" s="198">
        <f>ROUND(SUM(I163:I164),5)</f>
        <v>29000</v>
      </c>
      <c r="J165" s="199">
        <v>58000</v>
      </c>
      <c r="K165" s="200">
        <v>56460</v>
      </c>
      <c r="L165" s="201">
        <v>1540</v>
      </c>
      <c r="M165" s="184">
        <v>1.02728</v>
      </c>
      <c r="N165" s="224">
        <v>338760</v>
      </c>
      <c r="O165" s="191">
        <f t="shared" si="2"/>
        <v>0.17121265792891724</v>
      </c>
      <c r="P165" s="241"/>
    </row>
    <row r="166" spans="1:16" x14ac:dyDescent="0.25">
      <c r="A166" s="164"/>
      <c r="B166" s="164"/>
      <c r="C166" s="164"/>
      <c r="D166" s="164"/>
      <c r="E166" s="164"/>
      <c r="F166" s="164" t="s">
        <v>222</v>
      </c>
      <c r="G166" s="166"/>
      <c r="H166" s="198"/>
      <c r="I166" s="198"/>
      <c r="J166" s="199"/>
      <c r="K166" s="200"/>
      <c r="L166" s="201"/>
      <c r="M166" s="184"/>
      <c r="N166" s="224"/>
      <c r="O166" s="191"/>
      <c r="P166" s="241"/>
    </row>
    <row r="167" spans="1:16" x14ac:dyDescent="0.25">
      <c r="A167" s="164"/>
      <c r="B167" s="164"/>
      <c r="C167" s="164"/>
      <c r="D167" s="164"/>
      <c r="E167" s="164"/>
      <c r="F167" s="164"/>
      <c r="G167" s="166" t="s">
        <v>224</v>
      </c>
      <c r="H167" s="198">
        <v>0</v>
      </c>
      <c r="I167" s="198">
        <v>0</v>
      </c>
      <c r="J167" s="199">
        <v>0</v>
      </c>
      <c r="K167" s="200">
        <v>1000</v>
      </c>
      <c r="L167" s="201">
        <v>-1000</v>
      </c>
      <c r="M167" s="184">
        <v>0</v>
      </c>
      <c r="N167" s="224">
        <v>6000</v>
      </c>
      <c r="O167" s="191">
        <f t="shared" si="2"/>
        <v>0</v>
      </c>
      <c r="P167" s="241"/>
    </row>
    <row r="168" spans="1:16" ht="15.75" thickBot="1" x14ac:dyDescent="0.3">
      <c r="A168" s="164"/>
      <c r="B168" s="164"/>
      <c r="C168" s="164"/>
      <c r="D168" s="164"/>
      <c r="E168" s="164"/>
      <c r="F168" s="164"/>
      <c r="G168" s="166" t="s">
        <v>225</v>
      </c>
      <c r="H168" s="202">
        <v>2222.8000000000002</v>
      </c>
      <c r="I168" s="202">
        <v>2222.8000000000002</v>
      </c>
      <c r="J168" s="203">
        <v>4445.6000000000004</v>
      </c>
      <c r="K168" s="204">
        <v>4166.7</v>
      </c>
      <c r="L168" s="205">
        <v>278.89999999999998</v>
      </c>
      <c r="M168" s="185">
        <v>1.06694</v>
      </c>
      <c r="N168" s="223">
        <v>25000</v>
      </c>
      <c r="O168" s="192">
        <f t="shared" si="2"/>
        <v>0.17782400000000001</v>
      </c>
      <c r="P168" s="241" t="s">
        <v>1175</v>
      </c>
    </row>
    <row r="169" spans="1:16" x14ac:dyDescent="0.25">
      <c r="A169" s="164"/>
      <c r="B169" s="164"/>
      <c r="C169" s="164"/>
      <c r="D169" s="164"/>
      <c r="E169" s="164"/>
      <c r="F169" s="164" t="s">
        <v>226</v>
      </c>
      <c r="G169" s="166"/>
      <c r="H169" s="198">
        <f>ROUND(SUM(H166:H168),5)</f>
        <v>2222.8000000000002</v>
      </c>
      <c r="I169" s="198">
        <f>ROUND(SUM(I166:I168),5)</f>
        <v>2222.8000000000002</v>
      </c>
      <c r="J169" s="199">
        <v>4445.6000000000004</v>
      </c>
      <c r="K169" s="200">
        <v>5166.7</v>
      </c>
      <c r="L169" s="201">
        <v>-721.1</v>
      </c>
      <c r="M169" s="184">
        <v>0.86043000000000003</v>
      </c>
      <c r="N169" s="224">
        <v>31000</v>
      </c>
      <c r="O169" s="191">
        <f t="shared" si="2"/>
        <v>0.14340645161290325</v>
      </c>
      <c r="P169" s="241"/>
    </row>
    <row r="170" spans="1:16" x14ac:dyDescent="0.25">
      <c r="A170" s="164"/>
      <c r="B170" s="164"/>
      <c r="C170" s="164"/>
      <c r="D170" s="164"/>
      <c r="E170" s="164"/>
      <c r="F170" s="164" t="s">
        <v>227</v>
      </c>
      <c r="G170" s="166"/>
      <c r="H170" s="198">
        <v>1157.75</v>
      </c>
      <c r="I170" s="198">
        <v>0</v>
      </c>
      <c r="J170" s="199">
        <v>1157.75</v>
      </c>
      <c r="K170" s="200">
        <v>3020.5</v>
      </c>
      <c r="L170" s="201">
        <v>-1862.75</v>
      </c>
      <c r="M170" s="184">
        <v>0.38329999999999997</v>
      </c>
      <c r="N170" s="224">
        <v>18123</v>
      </c>
      <c r="O170" s="191">
        <f t="shared" si="2"/>
        <v>6.3882911217789551E-2</v>
      </c>
      <c r="P170" s="242" t="s">
        <v>1973</v>
      </c>
    </row>
    <row r="171" spans="1:16" x14ac:dyDescent="0.25">
      <c r="A171" s="164"/>
      <c r="B171" s="164"/>
      <c r="C171" s="164"/>
      <c r="D171" s="164"/>
      <c r="E171" s="164"/>
      <c r="F171" s="164" t="s">
        <v>228</v>
      </c>
      <c r="G171" s="166"/>
      <c r="H171" s="198">
        <v>534.02</v>
      </c>
      <c r="I171" s="198">
        <v>861.45</v>
      </c>
      <c r="J171" s="199">
        <v>1395.47</v>
      </c>
      <c r="K171" s="200">
        <v>2177.33</v>
      </c>
      <c r="L171" s="201">
        <v>-781.86</v>
      </c>
      <c r="M171" s="184">
        <v>0.64090999999999998</v>
      </c>
      <c r="N171" s="224">
        <v>13064.13</v>
      </c>
      <c r="O171" s="191">
        <f t="shared" si="2"/>
        <v>0.10681691011954107</v>
      </c>
      <c r="P171" s="241"/>
    </row>
    <row r="172" spans="1:16" x14ac:dyDescent="0.25">
      <c r="A172" s="164"/>
      <c r="B172" s="164"/>
      <c r="C172" s="164"/>
      <c r="D172" s="164"/>
      <c r="E172" s="164"/>
      <c r="F172" s="164" t="s">
        <v>229</v>
      </c>
      <c r="G172" s="166"/>
      <c r="H172" s="198">
        <v>38.950000000000003</v>
      </c>
      <c r="I172" s="198">
        <v>643.41999999999996</v>
      </c>
      <c r="J172" s="199">
        <v>682.37</v>
      </c>
      <c r="K172" s="200">
        <v>2055.14</v>
      </c>
      <c r="L172" s="201">
        <v>-1372.77</v>
      </c>
      <c r="M172" s="184">
        <v>0.33202999999999999</v>
      </c>
      <c r="N172" s="224">
        <v>12331.04</v>
      </c>
      <c r="O172" s="191">
        <f t="shared" si="2"/>
        <v>5.5337587097276465E-2</v>
      </c>
      <c r="P172" s="241"/>
    </row>
    <row r="173" spans="1:16" ht="15.75" thickBot="1" x14ac:dyDescent="0.3">
      <c r="A173" s="164"/>
      <c r="B173" s="164"/>
      <c r="C173" s="164"/>
      <c r="D173" s="164"/>
      <c r="E173" s="164"/>
      <c r="F173" s="164" t="s">
        <v>231</v>
      </c>
      <c r="G173" s="166"/>
      <c r="H173" s="202">
        <v>126.58</v>
      </c>
      <c r="I173" s="202">
        <v>470.22</v>
      </c>
      <c r="J173" s="203">
        <v>596.79999999999995</v>
      </c>
      <c r="K173" s="204">
        <v>661.51</v>
      </c>
      <c r="L173" s="205">
        <v>-64.709999999999994</v>
      </c>
      <c r="M173" s="185">
        <v>0.90217999999999998</v>
      </c>
      <c r="N173" s="223">
        <v>3969.21</v>
      </c>
      <c r="O173" s="192">
        <f t="shared" si="2"/>
        <v>0.15035737590099793</v>
      </c>
      <c r="P173" s="241"/>
    </row>
    <row r="174" spans="1:16" x14ac:dyDescent="0.25">
      <c r="A174" s="164"/>
      <c r="B174" s="164"/>
      <c r="C174" s="164"/>
      <c r="D174" s="164"/>
      <c r="E174" s="164" t="s">
        <v>232</v>
      </c>
      <c r="F174" s="164"/>
      <c r="G174" s="166"/>
      <c r="H174" s="198">
        <f>ROUND(SUM(H156:H158)+H162+H165+SUM(H169:H173),5)</f>
        <v>35461.1</v>
      </c>
      <c r="I174" s="198">
        <f>ROUND(SUM(I156:I158)+I162+I165+SUM(I169:I173),5)</f>
        <v>49164.14</v>
      </c>
      <c r="J174" s="199">
        <v>84625.24</v>
      </c>
      <c r="K174" s="200">
        <v>96373.43</v>
      </c>
      <c r="L174" s="201">
        <v>-11748.19</v>
      </c>
      <c r="M174" s="184">
        <v>0.87809999999999999</v>
      </c>
      <c r="N174" s="224">
        <v>578248.82999999996</v>
      </c>
      <c r="O174" s="191">
        <f t="shared" si="2"/>
        <v>0.14634744699786079</v>
      </c>
      <c r="P174" s="241"/>
    </row>
    <row r="175" spans="1:16" x14ac:dyDescent="0.25">
      <c r="A175" s="164"/>
      <c r="B175" s="164"/>
      <c r="C175" s="164"/>
      <c r="D175" s="164"/>
      <c r="E175" s="164" t="s">
        <v>236</v>
      </c>
      <c r="F175" s="164"/>
      <c r="G175" s="166"/>
      <c r="H175" s="198"/>
      <c r="I175" s="198"/>
      <c r="J175" s="199"/>
      <c r="K175" s="200"/>
      <c r="L175" s="201"/>
      <c r="M175" s="184"/>
      <c r="N175" s="224"/>
      <c r="O175" s="191"/>
      <c r="P175" s="241"/>
    </row>
    <row r="176" spans="1:16" x14ac:dyDescent="0.25">
      <c r="A176" s="164"/>
      <c r="B176" s="164"/>
      <c r="C176" s="164"/>
      <c r="D176" s="164"/>
      <c r="E176" s="164"/>
      <c r="F176" s="164" t="s">
        <v>237</v>
      </c>
      <c r="G176" s="166"/>
      <c r="H176" s="198"/>
      <c r="I176" s="198"/>
      <c r="J176" s="199"/>
      <c r="K176" s="200"/>
      <c r="L176" s="201"/>
      <c r="M176" s="184"/>
      <c r="N176" s="224"/>
      <c r="O176" s="191"/>
      <c r="P176" s="242"/>
    </row>
    <row r="177" spans="1:16" ht="15.75" thickBot="1" x14ac:dyDescent="0.3">
      <c r="A177" s="164"/>
      <c r="B177" s="164"/>
      <c r="C177" s="164"/>
      <c r="D177" s="164"/>
      <c r="E177" s="164"/>
      <c r="F177" s="164"/>
      <c r="G177" s="166" t="s">
        <v>238</v>
      </c>
      <c r="H177" s="198">
        <v>0</v>
      </c>
      <c r="I177" s="198">
        <v>0</v>
      </c>
      <c r="J177" s="199">
        <v>0</v>
      </c>
      <c r="K177" s="200">
        <v>447.5</v>
      </c>
      <c r="L177" s="201">
        <v>-447.5</v>
      </c>
      <c r="M177" s="184">
        <v>0</v>
      </c>
      <c r="N177" s="223">
        <v>2685</v>
      </c>
      <c r="O177" s="192">
        <f t="shared" si="2"/>
        <v>0</v>
      </c>
      <c r="P177" s="241"/>
    </row>
    <row r="178" spans="1:16" ht="15.75" thickBot="1" x14ac:dyDescent="0.3">
      <c r="A178" s="164"/>
      <c r="B178" s="164"/>
      <c r="C178" s="164"/>
      <c r="D178" s="164"/>
      <c r="E178" s="164"/>
      <c r="F178" s="164" t="s">
        <v>239</v>
      </c>
      <c r="G178" s="166"/>
      <c r="H178" s="210">
        <f>ROUND(SUM(H176:H177),5)</f>
        <v>0</v>
      </c>
      <c r="I178" s="210">
        <f>ROUND(SUM(I176:I177),5)</f>
        <v>0</v>
      </c>
      <c r="J178" s="211">
        <v>0</v>
      </c>
      <c r="K178" s="212">
        <v>447.5</v>
      </c>
      <c r="L178" s="213">
        <v>-447.5</v>
      </c>
      <c r="M178" s="187">
        <v>0</v>
      </c>
      <c r="N178" s="225">
        <v>2685</v>
      </c>
      <c r="O178" s="192">
        <f t="shared" si="2"/>
        <v>0</v>
      </c>
      <c r="P178" s="241"/>
    </row>
    <row r="179" spans="1:16" x14ac:dyDescent="0.25">
      <c r="A179" s="164"/>
      <c r="B179" s="164"/>
      <c r="C179" s="164"/>
      <c r="D179" s="164"/>
      <c r="E179" s="164" t="s">
        <v>240</v>
      </c>
      <c r="F179" s="164"/>
      <c r="G179" s="166"/>
      <c r="H179" s="198">
        <f>ROUND(H175+H178,5)</f>
        <v>0</v>
      </c>
      <c r="I179" s="198">
        <f>ROUND(I175+I178,5)</f>
        <v>0</v>
      </c>
      <c r="J179" s="199">
        <v>0</v>
      </c>
      <c r="K179" s="200">
        <v>447.5</v>
      </c>
      <c r="L179" s="201">
        <v>-447.5</v>
      </c>
      <c r="M179" s="184">
        <v>0</v>
      </c>
      <c r="N179" s="224">
        <v>2685</v>
      </c>
      <c r="O179" s="191">
        <f t="shared" si="2"/>
        <v>0</v>
      </c>
      <c r="P179" s="242"/>
    </row>
    <row r="180" spans="1:16" x14ac:dyDescent="0.25">
      <c r="A180" s="164"/>
      <c r="B180" s="164"/>
      <c r="C180" s="164"/>
      <c r="D180" s="164"/>
      <c r="E180" s="164" t="s">
        <v>241</v>
      </c>
      <c r="F180" s="164"/>
      <c r="G180" s="166"/>
      <c r="H180" s="198"/>
      <c r="I180" s="198"/>
      <c r="J180" s="199"/>
      <c r="K180" s="200"/>
      <c r="L180" s="201"/>
      <c r="M180" s="184"/>
      <c r="N180" s="224"/>
      <c r="O180" s="191"/>
      <c r="P180" s="241"/>
    </row>
    <row r="181" spans="1:16" x14ac:dyDescent="0.25">
      <c r="A181" s="164"/>
      <c r="B181" s="164"/>
      <c r="C181" s="164"/>
      <c r="D181" s="164"/>
      <c r="E181" s="164"/>
      <c r="F181" s="164" t="s">
        <v>243</v>
      </c>
      <c r="G181" s="166"/>
      <c r="H181" s="198"/>
      <c r="I181" s="198"/>
      <c r="J181" s="199"/>
      <c r="K181" s="200"/>
      <c r="L181" s="201"/>
      <c r="M181" s="184"/>
      <c r="N181" s="224"/>
      <c r="O181" s="191"/>
      <c r="P181" s="241"/>
    </row>
    <row r="182" spans="1:16" x14ac:dyDescent="0.25">
      <c r="A182" s="164"/>
      <c r="B182" s="164"/>
      <c r="C182" s="164"/>
      <c r="D182" s="164"/>
      <c r="E182" s="164"/>
      <c r="F182" s="164"/>
      <c r="G182" s="166" t="s">
        <v>244</v>
      </c>
      <c r="H182" s="198">
        <v>0</v>
      </c>
      <c r="I182" s="198">
        <v>0</v>
      </c>
      <c r="J182" s="199">
        <v>0</v>
      </c>
      <c r="K182" s="200">
        <v>1.5</v>
      </c>
      <c r="L182" s="201">
        <v>-1.5</v>
      </c>
      <c r="M182" s="184">
        <v>0</v>
      </c>
      <c r="N182" s="224">
        <v>9</v>
      </c>
      <c r="O182" s="191">
        <f t="shared" si="2"/>
        <v>0</v>
      </c>
      <c r="P182" s="241"/>
    </row>
    <row r="183" spans="1:16" ht="15.75" thickBot="1" x14ac:dyDescent="0.3">
      <c r="A183" s="164"/>
      <c r="B183" s="164"/>
      <c r="C183" s="164"/>
      <c r="D183" s="164"/>
      <c r="E183" s="164"/>
      <c r="F183" s="164"/>
      <c r="G183" s="166" t="s">
        <v>245</v>
      </c>
      <c r="H183" s="198">
        <v>1765.4</v>
      </c>
      <c r="I183" s="198">
        <v>22592.7</v>
      </c>
      <c r="J183" s="199">
        <v>24358.1</v>
      </c>
      <c r="K183" s="200">
        <v>16582.52</v>
      </c>
      <c r="L183" s="201">
        <v>7775.58</v>
      </c>
      <c r="M183" s="184">
        <v>1.4689000000000001</v>
      </c>
      <c r="N183" s="223">
        <v>165825.01999999999</v>
      </c>
      <c r="O183" s="192">
        <f t="shared" si="2"/>
        <v>0.14689037878602396</v>
      </c>
      <c r="P183" s="242" t="s">
        <v>1976</v>
      </c>
    </row>
    <row r="184" spans="1:16" ht="15.75" thickBot="1" x14ac:dyDescent="0.3">
      <c r="A184" s="164"/>
      <c r="B184" s="164"/>
      <c r="C184" s="164"/>
      <c r="D184" s="164"/>
      <c r="E184" s="164"/>
      <c r="F184" s="164" t="s">
        <v>247</v>
      </c>
      <c r="G184" s="166"/>
      <c r="H184" s="210">
        <f>ROUND(SUM(H181:H183),5)</f>
        <v>1765.4</v>
      </c>
      <c r="I184" s="210">
        <f>ROUND(SUM(I181:I183),5)</f>
        <v>22592.7</v>
      </c>
      <c r="J184" s="211">
        <v>24358.1</v>
      </c>
      <c r="K184" s="212">
        <v>16584.02</v>
      </c>
      <c r="L184" s="213">
        <v>7774.08</v>
      </c>
      <c r="M184" s="187">
        <v>1.4687699999999999</v>
      </c>
      <c r="N184" s="223">
        <v>165834.01999999999</v>
      </c>
      <c r="O184" s="192">
        <f t="shared" si="2"/>
        <v>0.14688240687887805</v>
      </c>
      <c r="P184" s="241"/>
    </row>
    <row r="185" spans="1:16" x14ac:dyDescent="0.25">
      <c r="A185" s="164"/>
      <c r="B185" s="164"/>
      <c r="C185" s="164"/>
      <c r="D185" s="164"/>
      <c r="E185" s="164" t="s">
        <v>248</v>
      </c>
      <c r="F185" s="164"/>
      <c r="G185" s="166"/>
      <c r="H185" s="198">
        <f>ROUND(H180+H184,5)</f>
        <v>1765.4</v>
      </c>
      <c r="I185" s="198">
        <f>ROUND(I180+I184,5)</f>
        <v>22592.7</v>
      </c>
      <c r="J185" s="199">
        <v>24358.1</v>
      </c>
      <c r="K185" s="200">
        <v>16584.02</v>
      </c>
      <c r="L185" s="201">
        <v>7774.08</v>
      </c>
      <c r="M185" s="184">
        <v>1.4687699999999999</v>
      </c>
      <c r="N185" s="224">
        <v>165834.01999999999</v>
      </c>
      <c r="O185" s="191">
        <f t="shared" si="2"/>
        <v>0.14688240687887805</v>
      </c>
      <c r="P185" s="241"/>
    </row>
    <row r="186" spans="1:16" x14ac:dyDescent="0.25">
      <c r="A186" s="164"/>
      <c r="B186" s="164"/>
      <c r="C186" s="164"/>
      <c r="D186" s="164"/>
      <c r="E186" s="164" t="s">
        <v>987</v>
      </c>
      <c r="F186" s="164"/>
      <c r="G186" s="166"/>
      <c r="H186" s="198"/>
      <c r="I186" s="198"/>
      <c r="J186" s="199"/>
      <c r="K186" s="200"/>
      <c r="L186" s="201"/>
      <c r="M186" s="184"/>
      <c r="N186" s="224"/>
      <c r="O186" s="191"/>
      <c r="P186" s="241"/>
    </row>
    <row r="187" spans="1:16" x14ac:dyDescent="0.25">
      <c r="A187" s="164"/>
      <c r="B187" s="164"/>
      <c r="C187" s="164"/>
      <c r="D187" s="164"/>
      <c r="E187" s="164"/>
      <c r="F187" s="164" t="s">
        <v>990</v>
      </c>
      <c r="G187" s="166"/>
      <c r="H187" s="198">
        <v>0</v>
      </c>
      <c r="I187" s="198">
        <v>8250</v>
      </c>
      <c r="J187" s="199">
        <v>8250</v>
      </c>
      <c r="K187" s="200"/>
      <c r="L187" s="201"/>
      <c r="M187" s="184"/>
      <c r="N187" s="224"/>
      <c r="O187" s="191"/>
      <c r="P187" s="241" t="s">
        <v>1970</v>
      </c>
    </row>
    <row r="188" spans="1:16" x14ac:dyDescent="0.25">
      <c r="A188" s="164"/>
      <c r="B188" s="164"/>
      <c r="C188" s="164"/>
      <c r="D188" s="164"/>
      <c r="E188" s="164"/>
      <c r="F188" s="164" t="s">
        <v>1183</v>
      </c>
      <c r="G188" s="166"/>
      <c r="H188" s="198">
        <v>0</v>
      </c>
      <c r="I188" s="198">
        <v>350</v>
      </c>
      <c r="J188" s="199">
        <v>350</v>
      </c>
      <c r="K188" s="200"/>
      <c r="L188" s="201"/>
      <c r="M188" s="184"/>
      <c r="N188" s="224"/>
      <c r="O188" s="191"/>
      <c r="P188" s="241"/>
    </row>
    <row r="189" spans="1:16" ht="15.75" thickBot="1" x14ac:dyDescent="0.3">
      <c r="A189" s="164"/>
      <c r="B189" s="164"/>
      <c r="C189" s="164"/>
      <c r="D189" s="164"/>
      <c r="E189" s="164"/>
      <c r="F189" s="164" t="s">
        <v>992</v>
      </c>
      <c r="G189" s="166"/>
      <c r="H189" s="202">
        <v>0</v>
      </c>
      <c r="I189" s="202">
        <v>163.07</v>
      </c>
      <c r="J189" s="203">
        <v>163.07</v>
      </c>
      <c r="K189" s="214"/>
      <c r="L189" s="215"/>
      <c r="M189" s="189"/>
      <c r="N189" s="223"/>
      <c r="O189" s="192"/>
      <c r="P189" s="241"/>
    </row>
    <row r="190" spans="1:16" x14ac:dyDescent="0.25">
      <c r="A190" s="164"/>
      <c r="B190" s="164"/>
      <c r="C190" s="164"/>
      <c r="D190" s="164"/>
      <c r="E190" s="164" t="s">
        <v>996</v>
      </c>
      <c r="F190" s="164"/>
      <c r="G190" s="166"/>
      <c r="H190" s="198">
        <f>ROUND(SUM(H186:H189),5)</f>
        <v>0</v>
      </c>
      <c r="I190" s="198">
        <f>ROUND(SUM(I186:I189),5)</f>
        <v>8763.07</v>
      </c>
      <c r="J190" s="199">
        <v>8763.07</v>
      </c>
      <c r="K190" s="200"/>
      <c r="L190" s="201"/>
      <c r="M190" s="184"/>
      <c r="N190" s="224"/>
      <c r="O190" s="191"/>
      <c r="P190" s="241"/>
    </row>
    <row r="191" spans="1:16" x14ac:dyDescent="0.25">
      <c r="A191" s="164"/>
      <c r="B191" s="164"/>
      <c r="C191" s="164"/>
      <c r="D191" s="164"/>
      <c r="E191" s="164" t="s">
        <v>249</v>
      </c>
      <c r="F191" s="164"/>
      <c r="G191" s="166"/>
      <c r="H191" s="198"/>
      <c r="I191" s="198"/>
      <c r="J191" s="199"/>
      <c r="K191" s="200"/>
      <c r="L191" s="201"/>
      <c r="M191" s="184"/>
      <c r="N191" s="224"/>
      <c r="O191" s="191"/>
      <c r="P191" s="242"/>
    </row>
    <row r="192" spans="1:16" ht="15.75" thickBot="1" x14ac:dyDescent="0.3">
      <c r="A192" s="164"/>
      <c r="B192" s="164"/>
      <c r="C192" s="164"/>
      <c r="D192" s="164"/>
      <c r="E192" s="164"/>
      <c r="F192" s="164" t="s">
        <v>250</v>
      </c>
      <c r="G192" s="166"/>
      <c r="H192" s="202">
        <v>0</v>
      </c>
      <c r="I192" s="202">
        <v>0</v>
      </c>
      <c r="J192" s="203">
        <v>0</v>
      </c>
      <c r="K192" s="204">
        <v>12500</v>
      </c>
      <c r="L192" s="205">
        <v>-12500</v>
      </c>
      <c r="M192" s="185">
        <v>0</v>
      </c>
      <c r="N192" s="223">
        <v>75000</v>
      </c>
      <c r="O192" s="192">
        <f t="shared" si="2"/>
        <v>0</v>
      </c>
      <c r="P192" s="241"/>
    </row>
    <row r="193" spans="1:16" x14ac:dyDescent="0.25">
      <c r="A193" s="164"/>
      <c r="B193" s="164"/>
      <c r="C193" s="164"/>
      <c r="D193" s="164"/>
      <c r="E193" s="164" t="s">
        <v>252</v>
      </c>
      <c r="F193" s="164"/>
      <c r="G193" s="166"/>
      <c r="H193" s="198">
        <f>ROUND(SUM(H191:H192),5)</f>
        <v>0</v>
      </c>
      <c r="I193" s="198">
        <f>ROUND(SUM(I191:I192),5)</f>
        <v>0</v>
      </c>
      <c r="J193" s="199">
        <v>0</v>
      </c>
      <c r="K193" s="200">
        <v>12500</v>
      </c>
      <c r="L193" s="201">
        <v>-12500</v>
      </c>
      <c r="M193" s="184">
        <v>0</v>
      </c>
      <c r="N193" s="224">
        <v>75000</v>
      </c>
      <c r="O193" s="191">
        <f t="shared" si="2"/>
        <v>0</v>
      </c>
      <c r="P193" s="241"/>
    </row>
    <row r="194" spans="1:16" x14ac:dyDescent="0.25">
      <c r="A194" s="164"/>
      <c r="B194" s="164"/>
      <c r="C194" s="164"/>
      <c r="D194" s="164"/>
      <c r="E194" s="164" t="s">
        <v>253</v>
      </c>
      <c r="F194" s="164"/>
      <c r="G194" s="166"/>
      <c r="H194" s="198">
        <v>75422.03</v>
      </c>
      <c r="I194" s="198">
        <v>0</v>
      </c>
      <c r="J194" s="199">
        <v>75422.03</v>
      </c>
      <c r="K194" s="200">
        <v>7216.7</v>
      </c>
      <c r="L194" s="201">
        <v>68205.33</v>
      </c>
      <c r="M194" s="184">
        <v>10.451040000000001</v>
      </c>
      <c r="N194" s="224">
        <v>43300</v>
      </c>
      <c r="O194" s="191">
        <f t="shared" si="2"/>
        <v>1.7418482678983833</v>
      </c>
      <c r="P194" s="241" t="s">
        <v>1177</v>
      </c>
    </row>
    <row r="195" spans="1:16" x14ac:dyDescent="0.25">
      <c r="A195" s="164"/>
      <c r="B195" s="164"/>
      <c r="C195" s="164"/>
      <c r="D195" s="164"/>
      <c r="E195" s="164" t="s">
        <v>1123</v>
      </c>
      <c r="F195" s="164"/>
      <c r="G195" s="166"/>
      <c r="H195" s="198"/>
      <c r="I195" s="198"/>
      <c r="J195" s="199"/>
      <c r="K195" s="200"/>
      <c r="L195" s="201"/>
      <c r="M195" s="184"/>
      <c r="N195" s="224"/>
      <c r="O195" s="191"/>
      <c r="P195" s="241"/>
    </row>
    <row r="196" spans="1:16" x14ac:dyDescent="0.25">
      <c r="A196" s="164"/>
      <c r="B196" s="164"/>
      <c r="C196" s="164"/>
      <c r="D196" s="164"/>
      <c r="E196" s="164"/>
      <c r="F196" s="164" t="s">
        <v>1124</v>
      </c>
      <c r="G196" s="166"/>
      <c r="H196" s="198">
        <v>4642.72</v>
      </c>
      <c r="I196" s="198">
        <v>5257.41</v>
      </c>
      <c r="J196" s="199">
        <v>9900.1299999999992</v>
      </c>
      <c r="K196" s="200"/>
      <c r="L196" s="201"/>
      <c r="M196" s="184"/>
      <c r="N196" s="224">
        <v>0</v>
      </c>
      <c r="O196" s="191"/>
      <c r="P196" s="241" t="s">
        <v>1176</v>
      </c>
    </row>
    <row r="197" spans="1:16" x14ac:dyDescent="0.25">
      <c r="A197" s="164"/>
      <c r="B197" s="164"/>
      <c r="C197" s="164"/>
      <c r="D197" s="164"/>
      <c r="E197" s="164"/>
      <c r="F197" s="164" t="s">
        <v>1125</v>
      </c>
      <c r="G197" s="166"/>
      <c r="H197" s="198">
        <v>431.87</v>
      </c>
      <c r="I197" s="198">
        <v>0</v>
      </c>
      <c r="J197" s="199">
        <v>431.87</v>
      </c>
      <c r="K197" s="200"/>
      <c r="L197" s="201"/>
      <c r="M197" s="184"/>
      <c r="N197" s="224">
        <v>0</v>
      </c>
      <c r="O197" s="191"/>
      <c r="P197" s="241"/>
    </row>
    <row r="198" spans="1:16" ht="15.75" thickBot="1" x14ac:dyDescent="0.3">
      <c r="A198" s="164"/>
      <c r="B198" s="164"/>
      <c r="C198" s="164"/>
      <c r="D198" s="164"/>
      <c r="E198" s="164"/>
      <c r="F198" s="164" t="s">
        <v>1126</v>
      </c>
      <c r="G198" s="166"/>
      <c r="H198" s="198">
        <v>981.47</v>
      </c>
      <c r="I198" s="198">
        <v>1111.42</v>
      </c>
      <c r="J198" s="199">
        <v>2092.89</v>
      </c>
      <c r="K198" s="214"/>
      <c r="L198" s="215"/>
      <c r="M198" s="189"/>
      <c r="N198" s="223">
        <v>0</v>
      </c>
      <c r="O198" s="192"/>
      <c r="P198" s="241"/>
    </row>
    <row r="199" spans="1:16" ht="15.75" thickBot="1" x14ac:dyDescent="0.3">
      <c r="A199" s="164"/>
      <c r="B199" s="164"/>
      <c r="C199" s="164"/>
      <c r="D199" s="164"/>
      <c r="E199" s="164" t="s">
        <v>1127</v>
      </c>
      <c r="F199" s="164"/>
      <c r="G199" s="166"/>
      <c r="H199" s="206">
        <f>ROUND(SUM(H195:H198),5)</f>
        <v>6056.06</v>
      </c>
      <c r="I199" s="206">
        <f>ROUND(SUM(I195:I198),5)</f>
        <v>6368.83</v>
      </c>
      <c r="J199" s="207">
        <v>12424.89</v>
      </c>
      <c r="K199" s="200"/>
      <c r="L199" s="201"/>
      <c r="M199" s="184"/>
      <c r="N199" s="223"/>
      <c r="O199" s="192"/>
      <c r="P199" s="241"/>
    </row>
    <row r="200" spans="1:16" ht="15.75" thickBot="1" x14ac:dyDescent="0.3">
      <c r="A200" s="164"/>
      <c r="B200" s="164"/>
      <c r="C200" s="164"/>
      <c r="D200" s="164" t="s">
        <v>254</v>
      </c>
      <c r="E200" s="164"/>
      <c r="F200" s="164"/>
      <c r="G200" s="166"/>
      <c r="H200" s="206">
        <f>ROUND(H35+H56+H76+H92+H104+H151+H155+H174+H179+H185+H190+SUM(H193:H194)+H199,5)</f>
        <v>426499.74</v>
      </c>
      <c r="I200" s="206">
        <f>ROUND(I35+I56+I76+I92+I104+I151+I155+I174+I179+I185+I190+SUM(I193:I194)+I199,5)</f>
        <v>437541.19</v>
      </c>
      <c r="J200" s="207">
        <v>864040.93</v>
      </c>
      <c r="K200" s="208">
        <v>733423.56</v>
      </c>
      <c r="L200" s="209">
        <v>130617.37</v>
      </c>
      <c r="M200" s="186">
        <v>1.1780900000000001</v>
      </c>
      <c r="N200" s="225">
        <v>4466887.51</v>
      </c>
      <c r="O200" s="192">
        <f t="shared" si="2"/>
        <v>0.19343243546332334</v>
      </c>
      <c r="P200" s="241"/>
    </row>
    <row r="201" spans="1:16" ht="15.75" thickBot="1" x14ac:dyDescent="0.3">
      <c r="A201" s="164"/>
      <c r="B201" s="164" t="s">
        <v>255</v>
      </c>
      <c r="C201" s="164"/>
      <c r="D201" s="164"/>
      <c r="E201" s="164"/>
      <c r="F201" s="164"/>
      <c r="G201" s="166"/>
      <c r="H201" s="206">
        <f>ROUND(H6+H34-H200,5)</f>
        <v>62297.09</v>
      </c>
      <c r="I201" s="206">
        <f>ROUND(I6+I34-I200,5)</f>
        <v>85027.93</v>
      </c>
      <c r="J201" s="207">
        <v>147325.01999999999</v>
      </c>
      <c r="K201" s="208">
        <v>177093.72</v>
      </c>
      <c r="L201" s="209">
        <v>-29768.7</v>
      </c>
      <c r="M201" s="186">
        <v>0.83189999999999997</v>
      </c>
      <c r="N201" s="225">
        <v>1030726.29</v>
      </c>
      <c r="O201" s="193">
        <f t="shared" si="2"/>
        <v>0.1429332126572613</v>
      </c>
      <c r="P201" s="241"/>
    </row>
    <row r="202" spans="1:16" s="150" customFormat="1" ht="12" thickBot="1" x14ac:dyDescent="0.25">
      <c r="A202" s="164" t="s">
        <v>256</v>
      </c>
      <c r="B202" s="164"/>
      <c r="C202" s="164"/>
      <c r="D202" s="164"/>
      <c r="E202" s="164"/>
      <c r="F202" s="164"/>
      <c r="G202" s="166"/>
      <c r="H202" s="216">
        <f>H201</f>
        <v>62297.09</v>
      </c>
      <c r="I202" s="216">
        <f>I201</f>
        <v>85027.93</v>
      </c>
      <c r="J202" s="217">
        <v>147325.01999999999</v>
      </c>
      <c r="K202" s="218">
        <v>177093.72</v>
      </c>
      <c r="L202" s="219">
        <v>-29768.7</v>
      </c>
      <c r="M202" s="188">
        <v>0.83189999999999997</v>
      </c>
      <c r="N202" s="226">
        <v>1030726.29</v>
      </c>
      <c r="O202" s="194">
        <f t="shared" si="2"/>
        <v>0.1429332126572613</v>
      </c>
      <c r="P202" s="241"/>
    </row>
    <row r="203" spans="1:16" ht="15.75" thickTop="1" x14ac:dyDescent="0.25">
      <c r="N203" s="227"/>
      <c r="O203" s="94"/>
      <c r="P203" s="95"/>
    </row>
    <row r="204" spans="1:16" x14ac:dyDescent="0.25">
      <c r="N204" s="227"/>
      <c r="O204" s="94"/>
      <c r="P204" s="241"/>
    </row>
    <row r="205" spans="1:16" x14ac:dyDescent="0.25">
      <c r="N205" s="227"/>
      <c r="O205" s="94"/>
      <c r="P205" s="241"/>
    </row>
    <row r="206" spans="1:16" x14ac:dyDescent="0.25">
      <c r="N206" s="227"/>
      <c r="O206" s="94"/>
      <c r="P206" s="241"/>
    </row>
    <row r="207" spans="1:16" x14ac:dyDescent="0.25">
      <c r="N207" s="227"/>
      <c r="O207" s="94"/>
      <c r="P207" s="241"/>
    </row>
    <row r="208" spans="1:16" x14ac:dyDescent="0.25">
      <c r="N208" s="227"/>
      <c r="O208" s="94"/>
      <c r="P208" s="241"/>
    </row>
    <row r="209" spans="14:16" x14ac:dyDescent="0.25">
      <c r="N209" s="227"/>
      <c r="O209" s="94"/>
      <c r="P209" s="241"/>
    </row>
    <row r="210" spans="14:16" x14ac:dyDescent="0.25">
      <c r="N210" s="227"/>
      <c r="O210" s="94"/>
      <c r="P210" s="241"/>
    </row>
    <row r="211" spans="14:16" x14ac:dyDescent="0.25">
      <c r="N211" s="227"/>
      <c r="O211" s="94"/>
      <c r="P211" s="241"/>
    </row>
    <row r="212" spans="14:16" x14ac:dyDescent="0.25">
      <c r="N212" s="227"/>
      <c r="O212" s="94"/>
      <c r="P212" s="241"/>
    </row>
    <row r="213" spans="14:16" x14ac:dyDescent="0.25">
      <c r="N213" s="227"/>
      <c r="O213" s="94"/>
      <c r="P213" s="241"/>
    </row>
    <row r="214" spans="14:16" x14ac:dyDescent="0.25">
      <c r="N214" s="227"/>
      <c r="O214" s="94"/>
      <c r="P214" s="241"/>
    </row>
    <row r="215" spans="14:16" x14ac:dyDescent="0.25">
      <c r="N215" s="227"/>
      <c r="O215" s="94"/>
      <c r="P215" s="241"/>
    </row>
  </sheetData>
  <printOptions gridLines="1"/>
  <pageMargins left="0.7" right="0.7" top="0.75" bottom="0.75" header="0.3" footer="0.3"/>
  <pageSetup scale="53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566D5-00EC-4298-AA5D-A040B6DEDDA1}">
  <sheetPr codeName="Sheet3">
    <pageSetUpPr fitToPage="1"/>
  </sheetPr>
  <dimension ref="A1:H73"/>
  <sheetViews>
    <sheetView workbookViewId="0">
      <pane xSplit="6" ySplit="4" topLeftCell="G59" activePane="bottomRight" state="frozenSplit"/>
      <selection pane="topRight" activeCell="G1" sqref="G1"/>
      <selection pane="bottomLeft" activeCell="A5" sqref="A5"/>
      <selection pane="bottomRight" activeCell="J74" sqref="J74"/>
    </sheetView>
  </sheetViews>
  <sheetFormatPr defaultRowHeight="15" x14ac:dyDescent="0.25"/>
  <cols>
    <col min="1" max="5" width="3" style="125" customWidth="1"/>
    <col min="6" max="6" width="32.42578125" style="125" customWidth="1"/>
    <col min="7" max="7" width="11.5703125" style="103" bestFit="1" customWidth="1"/>
    <col min="8" max="8" width="12" style="103" bestFit="1" customWidth="1"/>
    <col min="9" max="16384" width="9.140625" style="103"/>
  </cols>
  <sheetData>
    <row r="1" spans="1:7" ht="15.75" x14ac:dyDescent="0.25">
      <c r="A1" s="129" t="s">
        <v>1181</v>
      </c>
      <c r="B1" s="107"/>
      <c r="C1" s="107"/>
      <c r="D1" s="107"/>
      <c r="E1" s="107"/>
      <c r="F1" s="107"/>
      <c r="G1" s="102"/>
    </row>
    <row r="2" spans="1:7" ht="18" x14ac:dyDescent="0.25">
      <c r="A2" s="130" t="s">
        <v>257</v>
      </c>
      <c r="B2" s="107"/>
      <c r="C2" s="107"/>
      <c r="D2" s="107"/>
      <c r="E2" s="107"/>
      <c r="F2" s="107"/>
      <c r="G2" s="105"/>
    </row>
    <row r="3" spans="1:7" x14ac:dyDescent="0.25">
      <c r="A3" s="131" t="s">
        <v>1186</v>
      </c>
      <c r="B3" s="107"/>
      <c r="C3" s="107"/>
      <c r="D3" s="107"/>
      <c r="E3" s="107"/>
      <c r="F3" s="107"/>
      <c r="G3" s="102" t="s">
        <v>566</v>
      </c>
    </row>
    <row r="4" spans="1:7" s="113" customFormat="1" ht="15.75" thickBot="1" x14ac:dyDescent="0.3">
      <c r="A4" s="110"/>
      <c r="B4" s="110"/>
      <c r="C4" s="110"/>
      <c r="D4" s="110"/>
      <c r="E4" s="110"/>
      <c r="F4" s="110"/>
      <c r="G4" s="132" t="s">
        <v>1955</v>
      </c>
    </row>
    <row r="5" spans="1:7" ht="15.75" thickTop="1" x14ac:dyDescent="0.25">
      <c r="A5" s="107" t="s">
        <v>26</v>
      </c>
      <c r="B5" s="107"/>
      <c r="C5" s="107"/>
      <c r="D5" s="107"/>
      <c r="E5" s="107"/>
      <c r="F5" s="107"/>
      <c r="G5" s="114"/>
    </row>
    <row r="6" spans="1:7" x14ac:dyDescent="0.25">
      <c r="A6" s="107"/>
      <c r="B6" s="107" t="s">
        <v>32</v>
      </c>
      <c r="C6" s="107"/>
      <c r="D6" s="107"/>
      <c r="E6" s="107"/>
      <c r="F6" s="107"/>
      <c r="G6" s="114"/>
    </row>
    <row r="7" spans="1:7" x14ac:dyDescent="0.25">
      <c r="A7" s="107"/>
      <c r="B7" s="107"/>
      <c r="C7" s="107" t="s">
        <v>38</v>
      </c>
      <c r="D7" s="107"/>
      <c r="E7" s="107"/>
      <c r="F7" s="107"/>
      <c r="G7" s="114"/>
    </row>
    <row r="8" spans="1:7" x14ac:dyDescent="0.25">
      <c r="A8" s="107"/>
      <c r="B8" s="107"/>
      <c r="C8" s="107"/>
      <c r="D8" s="107" t="s">
        <v>258</v>
      </c>
      <c r="E8" s="107"/>
      <c r="F8" s="107"/>
      <c r="G8" s="114">
        <v>662171.82999999996</v>
      </c>
    </row>
    <row r="9" spans="1:7" x14ac:dyDescent="0.25">
      <c r="A9" s="107"/>
      <c r="B9" s="107"/>
      <c r="C9" s="107"/>
      <c r="D9" s="107" t="s">
        <v>259</v>
      </c>
      <c r="E9" s="107"/>
      <c r="F9" s="107"/>
      <c r="G9" s="114">
        <v>3937.44</v>
      </c>
    </row>
    <row r="10" spans="1:7" x14ac:dyDescent="0.25">
      <c r="A10" s="107"/>
      <c r="B10" s="107"/>
      <c r="C10" s="107"/>
      <c r="D10" s="107" t="s">
        <v>260</v>
      </c>
      <c r="E10" s="107"/>
      <c r="F10" s="107"/>
      <c r="G10" s="114">
        <v>71553.63</v>
      </c>
    </row>
    <row r="11" spans="1:7" x14ac:dyDescent="0.25">
      <c r="A11" s="107"/>
      <c r="B11" s="107"/>
      <c r="C11" s="107"/>
      <c r="D11" s="107" t="s">
        <v>261</v>
      </c>
      <c r="E11" s="107"/>
      <c r="F11" s="107"/>
      <c r="G11" s="114">
        <v>492.57</v>
      </c>
    </row>
    <row r="12" spans="1:7" x14ac:dyDescent="0.25">
      <c r="A12" s="107"/>
      <c r="B12" s="107"/>
      <c r="C12" s="107"/>
      <c r="D12" s="107" t="s">
        <v>262</v>
      </c>
      <c r="E12" s="107"/>
      <c r="F12" s="107"/>
      <c r="G12" s="114">
        <v>1380558.71</v>
      </c>
    </row>
    <row r="13" spans="1:7" x14ac:dyDescent="0.25">
      <c r="A13" s="107"/>
      <c r="B13" s="107"/>
      <c r="C13" s="107"/>
      <c r="D13" s="107" t="s">
        <v>263</v>
      </c>
      <c r="E13" s="107"/>
      <c r="F13" s="107"/>
      <c r="G13" s="114">
        <v>23858.1</v>
      </c>
    </row>
    <row r="14" spans="1:7" ht="15.75" thickBot="1" x14ac:dyDescent="0.3">
      <c r="A14" s="107"/>
      <c r="B14" s="107"/>
      <c r="C14" s="107"/>
      <c r="D14" s="107" t="s">
        <v>264</v>
      </c>
      <c r="E14" s="107"/>
      <c r="F14" s="107"/>
      <c r="G14" s="117">
        <v>54963.23</v>
      </c>
    </row>
    <row r="15" spans="1:7" x14ac:dyDescent="0.25">
      <c r="A15" s="107"/>
      <c r="B15" s="107"/>
      <c r="C15" s="107" t="s">
        <v>266</v>
      </c>
      <c r="D15" s="107"/>
      <c r="E15" s="107"/>
      <c r="F15" s="107"/>
      <c r="G15" s="114">
        <f>ROUND(SUM(G7:G14),5)</f>
        <v>2197535.5099999998</v>
      </c>
    </row>
    <row r="16" spans="1:7" x14ac:dyDescent="0.25">
      <c r="A16" s="107"/>
      <c r="B16" s="107"/>
      <c r="C16" s="107" t="s">
        <v>267</v>
      </c>
      <c r="D16" s="107"/>
      <c r="E16" s="107"/>
      <c r="F16" s="107"/>
      <c r="G16" s="114"/>
    </row>
    <row r="17" spans="1:7" x14ac:dyDescent="0.25">
      <c r="A17" s="107"/>
      <c r="B17" s="107"/>
      <c r="C17" s="107"/>
      <c r="D17" s="107" t="s">
        <v>268</v>
      </c>
      <c r="E17" s="107"/>
      <c r="F17" s="107"/>
      <c r="G17" s="114"/>
    </row>
    <row r="18" spans="1:7" x14ac:dyDescent="0.25">
      <c r="A18" s="107"/>
      <c r="B18" s="107"/>
      <c r="C18" s="107"/>
      <c r="D18" s="107"/>
      <c r="E18" s="107" t="s">
        <v>354</v>
      </c>
      <c r="F18" s="107"/>
      <c r="G18" s="114">
        <v>19822.439999999999</v>
      </c>
    </row>
    <row r="19" spans="1:7" ht="15.75" thickBot="1" x14ac:dyDescent="0.3">
      <c r="A19" s="107"/>
      <c r="B19" s="107"/>
      <c r="C19" s="107"/>
      <c r="D19" s="107"/>
      <c r="E19" s="107" t="s">
        <v>269</v>
      </c>
      <c r="F19" s="107"/>
      <c r="G19" s="117">
        <v>32167.34</v>
      </c>
    </row>
    <row r="20" spans="1:7" x14ac:dyDescent="0.25">
      <c r="A20" s="107"/>
      <c r="B20" s="107"/>
      <c r="C20" s="107"/>
      <c r="D20" s="107" t="s">
        <v>270</v>
      </c>
      <c r="E20" s="107"/>
      <c r="F20" s="107"/>
      <c r="G20" s="114">
        <f>ROUND(SUM(G17:G19),5)</f>
        <v>51989.78</v>
      </c>
    </row>
    <row r="21" spans="1:7" x14ac:dyDescent="0.25">
      <c r="A21" s="107"/>
      <c r="B21" s="107"/>
      <c r="C21" s="107"/>
      <c r="D21" s="107" t="s">
        <v>359</v>
      </c>
      <c r="E21" s="107"/>
      <c r="F21" s="107"/>
      <c r="G21" s="114"/>
    </row>
    <row r="22" spans="1:7" x14ac:dyDescent="0.25">
      <c r="A22" s="107"/>
      <c r="B22" s="107"/>
      <c r="C22" s="107"/>
      <c r="D22" s="107"/>
      <c r="E22" s="107" t="s">
        <v>594</v>
      </c>
      <c r="F22" s="107"/>
      <c r="G22" s="114">
        <v>350</v>
      </c>
    </row>
    <row r="23" spans="1:7" ht="15.75" thickBot="1" x14ac:dyDescent="0.3">
      <c r="A23" s="107"/>
      <c r="B23" s="107"/>
      <c r="C23" s="107"/>
      <c r="D23" s="107"/>
      <c r="E23" s="107" t="s">
        <v>596</v>
      </c>
      <c r="F23" s="107"/>
      <c r="G23" s="114">
        <v>4650.49</v>
      </c>
    </row>
    <row r="24" spans="1:7" ht="15.75" thickBot="1" x14ac:dyDescent="0.3">
      <c r="A24" s="107"/>
      <c r="B24" s="107"/>
      <c r="C24" s="107"/>
      <c r="D24" s="107" t="s">
        <v>364</v>
      </c>
      <c r="E24" s="107"/>
      <c r="F24" s="107"/>
      <c r="G24" s="121">
        <f>ROUND(SUM(G21:G23),5)</f>
        <v>5000.49</v>
      </c>
    </row>
    <row r="25" spans="1:7" x14ac:dyDescent="0.25">
      <c r="A25" s="107"/>
      <c r="B25" s="107"/>
      <c r="C25" s="107" t="s">
        <v>271</v>
      </c>
      <c r="D25" s="107"/>
      <c r="E25" s="107"/>
      <c r="F25" s="107"/>
      <c r="G25" s="114">
        <f>ROUND(G16+G20+G24,5)</f>
        <v>56990.27</v>
      </c>
    </row>
    <row r="26" spans="1:7" x14ac:dyDescent="0.25">
      <c r="A26" s="107"/>
      <c r="B26" s="107"/>
      <c r="C26" s="107" t="s">
        <v>39</v>
      </c>
      <c r="D26" s="107"/>
      <c r="E26" s="107"/>
      <c r="F26" s="107"/>
      <c r="G26" s="114"/>
    </row>
    <row r="27" spans="1:7" ht="15.75" thickBot="1" x14ac:dyDescent="0.3">
      <c r="A27" s="107"/>
      <c r="B27" s="107"/>
      <c r="C27" s="107"/>
      <c r="D27" s="107" t="s">
        <v>272</v>
      </c>
      <c r="E27" s="107"/>
      <c r="F27" s="107"/>
      <c r="G27" s="114">
        <v>60138.27</v>
      </c>
    </row>
    <row r="28" spans="1:7" ht="15.75" thickBot="1" x14ac:dyDescent="0.3">
      <c r="A28" s="107"/>
      <c r="B28" s="107"/>
      <c r="C28" s="107" t="s">
        <v>273</v>
      </c>
      <c r="D28" s="107"/>
      <c r="E28" s="107"/>
      <c r="F28" s="107"/>
      <c r="G28" s="121">
        <f>ROUND(SUM(G26:G27),5)</f>
        <v>60138.27</v>
      </c>
    </row>
    <row r="29" spans="1:7" x14ac:dyDescent="0.25">
      <c r="A29" s="107"/>
      <c r="B29" s="107" t="s">
        <v>45</v>
      </c>
      <c r="C29" s="107"/>
      <c r="D29" s="107"/>
      <c r="E29" s="107"/>
      <c r="F29" s="107"/>
      <c r="G29" s="114">
        <f>ROUND(G6+G15+G25+G28,5)</f>
        <v>2314664.0499999998</v>
      </c>
    </row>
    <row r="30" spans="1:7" x14ac:dyDescent="0.25">
      <c r="A30" s="107"/>
      <c r="B30" s="107" t="s">
        <v>46</v>
      </c>
      <c r="C30" s="107"/>
      <c r="D30" s="107"/>
      <c r="E30" s="107"/>
      <c r="F30" s="107"/>
      <c r="G30" s="114"/>
    </row>
    <row r="31" spans="1:7" x14ac:dyDescent="0.25">
      <c r="A31" s="107"/>
      <c r="B31" s="107"/>
      <c r="C31" s="107" t="s">
        <v>274</v>
      </c>
      <c r="D31" s="107"/>
      <c r="E31" s="107"/>
      <c r="F31" s="107"/>
      <c r="G31" s="114"/>
    </row>
    <row r="32" spans="1:7" ht="15.75" thickBot="1" x14ac:dyDescent="0.3">
      <c r="A32" s="107"/>
      <c r="B32" s="107"/>
      <c r="C32" s="107"/>
      <c r="D32" s="107" t="s">
        <v>275</v>
      </c>
      <c r="E32" s="107"/>
      <c r="F32" s="107"/>
      <c r="G32" s="117">
        <v>383228.04</v>
      </c>
    </row>
    <row r="33" spans="1:8" x14ac:dyDescent="0.25">
      <c r="A33" s="107"/>
      <c r="B33" s="107"/>
      <c r="C33" s="107" t="s">
        <v>276</v>
      </c>
      <c r="D33" s="107"/>
      <c r="E33" s="107"/>
      <c r="F33" s="107"/>
      <c r="G33" s="114">
        <f>ROUND(SUM(G31:G32),5)</f>
        <v>383228.04</v>
      </c>
    </row>
    <row r="34" spans="1:8" x14ac:dyDescent="0.25">
      <c r="A34" s="107"/>
      <c r="B34" s="107"/>
      <c r="C34" s="107" t="s">
        <v>277</v>
      </c>
      <c r="D34" s="107"/>
      <c r="E34" s="107"/>
      <c r="F34" s="107"/>
      <c r="G34" s="114">
        <v>69754.559999999998</v>
      </c>
    </row>
    <row r="35" spans="1:8" x14ac:dyDescent="0.25">
      <c r="A35" s="107"/>
      <c r="B35" s="107"/>
      <c r="C35" s="107" t="s">
        <v>278</v>
      </c>
      <c r="D35" s="107"/>
      <c r="E35" s="107"/>
      <c r="F35" s="107"/>
      <c r="G35" s="114">
        <v>-625727.15</v>
      </c>
    </row>
    <row r="36" spans="1:8" x14ac:dyDescent="0.25">
      <c r="A36" s="107"/>
      <c r="B36" s="107"/>
      <c r="C36" s="107" t="s">
        <v>279</v>
      </c>
      <c r="D36" s="107"/>
      <c r="E36" s="107"/>
      <c r="F36" s="107"/>
      <c r="G36" s="114"/>
    </row>
    <row r="37" spans="1:8" x14ac:dyDescent="0.25">
      <c r="A37" s="107"/>
      <c r="B37" s="107"/>
      <c r="C37" s="107"/>
      <c r="D37" s="107" t="s">
        <v>280</v>
      </c>
      <c r="E37" s="107"/>
      <c r="F37" s="107"/>
      <c r="G37" s="114">
        <v>78651.73</v>
      </c>
    </row>
    <row r="38" spans="1:8" x14ac:dyDescent="0.25">
      <c r="A38" s="107"/>
      <c r="B38" s="107"/>
      <c r="C38" s="107"/>
      <c r="D38" s="107" t="s">
        <v>281</v>
      </c>
      <c r="E38" s="107"/>
      <c r="F38" s="107"/>
      <c r="G38" s="114">
        <v>89090.74</v>
      </c>
    </row>
    <row r="39" spans="1:8" x14ac:dyDescent="0.25">
      <c r="A39" s="107"/>
      <c r="B39" s="107"/>
      <c r="C39" s="107"/>
      <c r="D39" s="107" t="s">
        <v>282</v>
      </c>
      <c r="E39" s="107"/>
      <c r="F39" s="107"/>
      <c r="G39" s="114">
        <v>358120.94</v>
      </c>
    </row>
    <row r="40" spans="1:8" ht="15.75" thickBot="1" x14ac:dyDescent="0.3">
      <c r="A40" s="107"/>
      <c r="B40" s="107"/>
      <c r="C40" s="107"/>
      <c r="D40" s="107" t="s">
        <v>283</v>
      </c>
      <c r="E40" s="107"/>
      <c r="F40" s="107"/>
      <c r="G40" s="117">
        <v>6000</v>
      </c>
    </row>
    <row r="41" spans="1:8" x14ac:dyDescent="0.25">
      <c r="A41" s="107"/>
      <c r="B41" s="107"/>
      <c r="C41" s="107" t="s">
        <v>284</v>
      </c>
      <c r="D41" s="107"/>
      <c r="E41" s="107"/>
      <c r="F41" s="107"/>
      <c r="G41" s="114">
        <f>ROUND(SUM(G36:G40),5)</f>
        <v>531863.41</v>
      </c>
    </row>
    <row r="42" spans="1:8" ht="15.75" thickBot="1" x14ac:dyDescent="0.3">
      <c r="A42" s="107"/>
      <c r="B42" s="107"/>
      <c r="C42" s="107" t="s">
        <v>285</v>
      </c>
      <c r="D42" s="107"/>
      <c r="E42" s="107"/>
      <c r="F42" s="107"/>
      <c r="G42" s="114">
        <v>82666.429999999993</v>
      </c>
    </row>
    <row r="43" spans="1:8" ht="15.75" thickBot="1" x14ac:dyDescent="0.3">
      <c r="A43" s="107"/>
      <c r="B43" s="107" t="s">
        <v>286</v>
      </c>
      <c r="C43" s="107"/>
      <c r="D43" s="107"/>
      <c r="E43" s="107"/>
      <c r="F43" s="107"/>
      <c r="G43" s="119">
        <f>ROUND(G30+SUM(G33:G35)+SUM(G41:G42),5)</f>
        <v>441785.29</v>
      </c>
    </row>
    <row r="44" spans="1:8" s="125" customFormat="1" ht="12" thickBot="1" x14ac:dyDescent="0.25">
      <c r="A44" s="107" t="s">
        <v>51</v>
      </c>
      <c r="B44" s="107"/>
      <c r="C44" s="107"/>
      <c r="D44" s="107"/>
      <c r="E44" s="107"/>
      <c r="F44" s="107"/>
      <c r="G44" s="123">
        <f>ROUND(G5+G29+G43,5)</f>
        <v>2756449.34</v>
      </c>
      <c r="H44" s="254"/>
    </row>
    <row r="45" spans="1:8" ht="15.75" thickTop="1" x14ac:dyDescent="0.25">
      <c r="A45" s="107" t="s">
        <v>287</v>
      </c>
      <c r="B45" s="107"/>
      <c r="C45" s="107"/>
      <c r="D45" s="107"/>
      <c r="E45" s="107"/>
      <c r="F45" s="107"/>
      <c r="G45" s="114"/>
    </row>
    <row r="46" spans="1:8" x14ac:dyDescent="0.25">
      <c r="A46" s="107"/>
      <c r="B46" s="107" t="s">
        <v>55</v>
      </c>
      <c r="C46" s="107"/>
      <c r="D46" s="107"/>
      <c r="E46" s="107"/>
      <c r="F46" s="107"/>
      <c r="G46" s="114"/>
    </row>
    <row r="47" spans="1:8" x14ac:dyDescent="0.25">
      <c r="A47" s="107"/>
      <c r="B47" s="107"/>
      <c r="C47" s="107" t="s">
        <v>56</v>
      </c>
      <c r="D47" s="107"/>
      <c r="E47" s="107"/>
      <c r="F47" s="107"/>
      <c r="G47" s="114"/>
    </row>
    <row r="48" spans="1:8" x14ac:dyDescent="0.25">
      <c r="A48" s="107"/>
      <c r="B48" s="107"/>
      <c r="C48" s="107"/>
      <c r="D48" s="107" t="s">
        <v>60</v>
      </c>
      <c r="E48" s="107"/>
      <c r="F48" s="107"/>
      <c r="G48" s="114"/>
    </row>
    <row r="49" spans="1:7" ht="15.75" thickBot="1" x14ac:dyDescent="0.3">
      <c r="A49" s="107"/>
      <c r="B49" s="107"/>
      <c r="C49" s="107"/>
      <c r="D49" s="107"/>
      <c r="E49" s="107" t="s">
        <v>288</v>
      </c>
      <c r="F49" s="107"/>
      <c r="G49" s="117">
        <v>88833.9</v>
      </c>
    </row>
    <row r="50" spans="1:7" x14ac:dyDescent="0.25">
      <c r="A50" s="107"/>
      <c r="B50" s="107"/>
      <c r="C50" s="107"/>
      <c r="D50" s="107" t="s">
        <v>289</v>
      </c>
      <c r="E50" s="107"/>
      <c r="F50" s="107"/>
      <c r="G50" s="114">
        <f>ROUND(SUM(G48:G49),5)</f>
        <v>88833.9</v>
      </c>
    </row>
    <row r="51" spans="1:7" x14ac:dyDescent="0.25">
      <c r="A51" s="107"/>
      <c r="B51" s="107"/>
      <c r="C51" s="107"/>
      <c r="D51" s="107" t="s">
        <v>290</v>
      </c>
      <c r="E51" s="107"/>
      <c r="F51" s="107"/>
      <c r="G51" s="114"/>
    </row>
    <row r="52" spans="1:7" x14ac:dyDescent="0.25">
      <c r="A52" s="107"/>
      <c r="B52" s="107"/>
      <c r="C52" s="107"/>
      <c r="D52" s="107"/>
      <c r="E52" s="107" t="s">
        <v>291</v>
      </c>
      <c r="F52" s="107"/>
      <c r="G52" s="114"/>
    </row>
    <row r="53" spans="1:7" x14ac:dyDescent="0.25">
      <c r="A53" s="107"/>
      <c r="B53" s="107"/>
      <c r="C53" s="107"/>
      <c r="D53" s="107"/>
      <c r="E53" s="107"/>
      <c r="F53" s="107" t="s">
        <v>625</v>
      </c>
      <c r="G53" s="114">
        <v>1123.02</v>
      </c>
    </row>
    <row r="54" spans="1:7" ht="15.75" thickBot="1" x14ac:dyDescent="0.3">
      <c r="A54" s="107"/>
      <c r="B54" s="107"/>
      <c r="C54" s="107"/>
      <c r="D54" s="107"/>
      <c r="E54" s="107"/>
      <c r="F54" s="107" t="s">
        <v>627</v>
      </c>
      <c r="G54" s="114">
        <v>2989.5</v>
      </c>
    </row>
    <row r="55" spans="1:7" ht="15.75" thickBot="1" x14ac:dyDescent="0.3">
      <c r="A55" s="107"/>
      <c r="B55" s="107"/>
      <c r="C55" s="107"/>
      <c r="D55" s="107"/>
      <c r="E55" s="107" t="s">
        <v>380</v>
      </c>
      <c r="F55" s="107"/>
      <c r="G55" s="121">
        <f>ROUND(SUM(G52:G54),5)</f>
        <v>4112.5200000000004</v>
      </c>
    </row>
    <row r="56" spans="1:7" x14ac:dyDescent="0.25">
      <c r="A56" s="107"/>
      <c r="B56" s="107"/>
      <c r="C56" s="107"/>
      <c r="D56" s="107" t="s">
        <v>292</v>
      </c>
      <c r="E56" s="107"/>
      <c r="F56" s="107"/>
      <c r="G56" s="114">
        <f>ROUND(G51+G55,5)</f>
        <v>4112.5200000000004</v>
      </c>
    </row>
    <row r="57" spans="1:7" x14ac:dyDescent="0.25">
      <c r="A57" s="107"/>
      <c r="B57" s="107"/>
      <c r="C57" s="107"/>
      <c r="D57" s="107" t="s">
        <v>65</v>
      </c>
      <c r="E57" s="107"/>
      <c r="F57" s="107"/>
      <c r="G57" s="114"/>
    </row>
    <row r="58" spans="1:7" x14ac:dyDescent="0.25">
      <c r="A58" s="107"/>
      <c r="B58" s="107"/>
      <c r="C58" s="107"/>
      <c r="D58" s="107"/>
      <c r="E58" s="107" t="s">
        <v>293</v>
      </c>
      <c r="F58" s="107"/>
      <c r="G58" s="114"/>
    </row>
    <row r="59" spans="1:7" x14ac:dyDescent="0.25">
      <c r="A59" s="107"/>
      <c r="B59" s="107"/>
      <c r="C59" s="107"/>
      <c r="D59" s="107"/>
      <c r="E59" s="107"/>
      <c r="F59" s="107" t="s">
        <v>294</v>
      </c>
      <c r="G59" s="114">
        <v>3516.84</v>
      </c>
    </row>
    <row r="60" spans="1:7" x14ac:dyDescent="0.25">
      <c r="A60" s="107"/>
      <c r="B60" s="107"/>
      <c r="C60" s="107"/>
      <c r="D60" s="107"/>
      <c r="E60" s="107"/>
      <c r="F60" s="107" t="s">
        <v>376</v>
      </c>
      <c r="G60" s="114">
        <v>430.3</v>
      </c>
    </row>
    <row r="61" spans="1:7" x14ac:dyDescent="0.25">
      <c r="A61" s="107"/>
      <c r="B61" s="107"/>
      <c r="C61" s="107"/>
      <c r="D61" s="107"/>
      <c r="E61" s="107"/>
      <c r="F61" s="107" t="s">
        <v>295</v>
      </c>
      <c r="G61" s="114">
        <v>-1726.61</v>
      </c>
    </row>
    <row r="62" spans="1:7" ht="15.75" thickBot="1" x14ac:dyDescent="0.3">
      <c r="A62" s="107"/>
      <c r="B62" s="107"/>
      <c r="C62" s="107"/>
      <c r="D62" s="107"/>
      <c r="E62" s="107"/>
      <c r="F62" s="107" t="s">
        <v>296</v>
      </c>
      <c r="G62" s="117">
        <v>158134.9</v>
      </c>
    </row>
    <row r="63" spans="1:7" x14ac:dyDescent="0.25">
      <c r="A63" s="107"/>
      <c r="B63" s="107"/>
      <c r="C63" s="107"/>
      <c r="D63" s="107"/>
      <c r="E63" s="107" t="s">
        <v>297</v>
      </c>
      <c r="F63" s="107"/>
      <c r="G63" s="114">
        <f>ROUND(SUM(G58:G62),5)</f>
        <v>160355.43</v>
      </c>
    </row>
    <row r="64" spans="1:7" ht="15.75" thickBot="1" x14ac:dyDescent="0.3">
      <c r="A64" s="107"/>
      <c r="B64" s="107"/>
      <c r="C64" s="107"/>
      <c r="D64" s="107"/>
      <c r="E64" s="107" t="s">
        <v>298</v>
      </c>
      <c r="F64" s="107"/>
      <c r="G64" s="114">
        <v>2498.7800000000002</v>
      </c>
    </row>
    <row r="65" spans="1:8" ht="15.75" thickBot="1" x14ac:dyDescent="0.3">
      <c r="A65" s="107"/>
      <c r="B65" s="107"/>
      <c r="C65" s="107"/>
      <c r="D65" s="107" t="s">
        <v>299</v>
      </c>
      <c r="E65" s="107"/>
      <c r="F65" s="107"/>
      <c r="G65" s="119">
        <f>ROUND(G57+SUM(G63:G64),5)</f>
        <v>162854.21</v>
      </c>
    </row>
    <row r="66" spans="1:8" ht="15.75" thickBot="1" x14ac:dyDescent="0.3">
      <c r="A66" s="107"/>
      <c r="B66" s="107"/>
      <c r="C66" s="107" t="s">
        <v>66</v>
      </c>
      <c r="D66" s="107"/>
      <c r="E66" s="107"/>
      <c r="F66" s="107"/>
      <c r="G66" s="121">
        <f>ROUND(G47+G50+G56+G65,5)</f>
        <v>255800.63</v>
      </c>
    </row>
    <row r="67" spans="1:8" x14ac:dyDescent="0.25">
      <c r="A67" s="107"/>
      <c r="B67" s="107" t="s">
        <v>68</v>
      </c>
      <c r="C67" s="107"/>
      <c r="D67" s="107"/>
      <c r="E67" s="107"/>
      <c r="F67" s="107"/>
      <c r="G67" s="114">
        <f>ROUND(G46+G66,5)</f>
        <v>255800.63</v>
      </c>
    </row>
    <row r="68" spans="1:8" x14ac:dyDescent="0.25">
      <c r="A68" s="107"/>
      <c r="B68" s="107" t="s">
        <v>69</v>
      </c>
      <c r="C68" s="107"/>
      <c r="D68" s="107"/>
      <c r="E68" s="107"/>
      <c r="F68" s="107"/>
      <c r="G68" s="114"/>
    </row>
    <row r="69" spans="1:8" x14ac:dyDescent="0.25">
      <c r="A69" s="107"/>
      <c r="B69" s="107"/>
      <c r="C69" s="107" t="s">
        <v>300</v>
      </c>
      <c r="D69" s="107"/>
      <c r="E69" s="107"/>
      <c r="F69" s="107"/>
      <c r="G69" s="114">
        <v>2353323.69</v>
      </c>
    </row>
    <row r="70" spans="1:8" ht="15.75" thickBot="1" x14ac:dyDescent="0.3">
      <c r="A70" s="107"/>
      <c r="B70" s="107"/>
      <c r="C70" s="107" t="s">
        <v>256</v>
      </c>
      <c r="D70" s="107"/>
      <c r="E70" s="107"/>
      <c r="F70" s="107"/>
      <c r="G70" s="114">
        <v>147325.01999999999</v>
      </c>
    </row>
    <row r="71" spans="1:8" ht="15.75" thickBot="1" x14ac:dyDescent="0.3">
      <c r="A71" s="107"/>
      <c r="B71" s="107" t="s">
        <v>301</v>
      </c>
      <c r="C71" s="107"/>
      <c r="D71" s="107"/>
      <c r="E71" s="107"/>
      <c r="F71" s="107"/>
      <c r="G71" s="119">
        <f>ROUND(SUM(G68:G70),5)</f>
        <v>2500648.71</v>
      </c>
    </row>
    <row r="72" spans="1:8" s="125" customFormat="1" ht="12" thickBot="1" x14ac:dyDescent="0.25">
      <c r="A72" s="107" t="s">
        <v>70</v>
      </c>
      <c r="B72" s="107"/>
      <c r="C72" s="107"/>
      <c r="D72" s="107"/>
      <c r="E72" s="107"/>
      <c r="F72" s="107"/>
      <c r="G72" s="123">
        <f>ROUND(G45+G67+G71,5)</f>
        <v>2756449.34</v>
      </c>
      <c r="H72" s="254"/>
    </row>
    <row r="73" spans="1:8" ht="15.75" thickTop="1" x14ac:dyDescent="0.25"/>
  </sheetData>
  <pageMargins left="0.7" right="0.7" top="0.75" bottom="0.75" header="0.1" footer="0.3"/>
  <pageSetup scale="85" fitToHeight="2" orientation="portrait" horizontalDpi="4294967293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808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80897" r:id="rId4" name="FILTER"/>
      </mc:Fallback>
    </mc:AlternateContent>
    <mc:AlternateContent xmlns:mc="http://schemas.openxmlformats.org/markup-compatibility/2006">
      <mc:Choice Requires="x14">
        <control shapeId="8089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80898" r:id="rId6" name="HEAD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82C01-A8E9-4149-AAE2-67386AD6B8F6}">
  <sheetPr codeName="Sheet2">
    <pageSetUpPr fitToPage="1"/>
  </sheetPr>
  <dimension ref="A1:AI140"/>
  <sheetViews>
    <sheetView workbookViewId="0">
      <pane xSplit="7" ySplit="5" topLeftCell="H6" activePane="bottomRight" state="frozenSplit"/>
      <selection pane="topRight" activeCell="H1" sqref="H1"/>
      <selection pane="bottomLeft" activeCell="A6" sqref="A6"/>
      <selection pane="bottomRight" activeCell="L10" sqref="L10"/>
    </sheetView>
  </sheetViews>
  <sheetFormatPr defaultRowHeight="15" x14ac:dyDescent="0.25"/>
  <cols>
    <col min="1" max="6" width="3" style="125" customWidth="1"/>
    <col min="7" max="7" width="37" style="125" customWidth="1"/>
    <col min="8" max="8" width="7.5703125" style="103" bestFit="1" customWidth="1"/>
    <col min="9" max="9" width="8.42578125" style="103" bestFit="1" customWidth="1"/>
    <col min="10" max="11" width="12.140625" style="103" bestFit="1" customWidth="1"/>
    <col min="12" max="12" width="15.42578125" style="103" bestFit="1" customWidth="1"/>
    <col min="13" max="13" width="11" style="103" bestFit="1" customWidth="1"/>
    <col min="14" max="14" width="15.140625" style="103" bestFit="1" customWidth="1"/>
    <col min="15" max="15" width="9.85546875" style="103" bestFit="1" customWidth="1"/>
    <col min="16" max="16" width="8.42578125" style="103" bestFit="1" customWidth="1"/>
    <col min="17" max="18" width="7.7109375" style="103" bestFit="1" customWidth="1"/>
    <col min="19" max="19" width="10.85546875" style="103" bestFit="1" customWidth="1"/>
    <col min="20" max="20" width="11.5703125" style="103" bestFit="1" customWidth="1"/>
    <col min="21" max="21" width="15.42578125" style="103" bestFit="1" customWidth="1"/>
    <col min="22" max="22" width="9.85546875" style="103" bestFit="1" customWidth="1"/>
    <col min="23" max="23" width="8.7109375" style="103" bestFit="1" customWidth="1"/>
    <col min="24" max="24" width="16.42578125" style="103" bestFit="1" customWidth="1"/>
    <col min="25" max="25" width="24.7109375" style="103" bestFit="1" customWidth="1"/>
    <col min="26" max="26" width="16.85546875" style="103" bestFit="1" customWidth="1"/>
    <col min="27" max="27" width="16.5703125" style="103" bestFit="1" customWidth="1"/>
    <col min="28" max="29" width="16.42578125" style="103" bestFit="1" customWidth="1"/>
    <col min="30" max="30" width="16.5703125" style="103" customWidth="1"/>
    <col min="31" max="31" width="16.42578125" style="103" bestFit="1" customWidth="1"/>
    <col min="32" max="32" width="24.28515625" style="103" bestFit="1" customWidth="1"/>
    <col min="33" max="33" width="19.28515625" style="103" bestFit="1" customWidth="1"/>
    <col min="34" max="34" width="19" style="103" bestFit="1" customWidth="1"/>
    <col min="35" max="35" width="11.5703125" style="103" bestFit="1" customWidth="1"/>
    <col min="36" max="16384" width="9.140625" style="103"/>
  </cols>
  <sheetData>
    <row r="1" spans="1:35" ht="15.75" x14ac:dyDescent="0.25">
      <c r="A1" s="99" t="s">
        <v>1181</v>
      </c>
      <c r="B1" s="100"/>
      <c r="C1" s="100"/>
      <c r="D1" s="100"/>
      <c r="E1" s="100"/>
      <c r="F1" s="100"/>
      <c r="G1" s="100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2"/>
    </row>
    <row r="2" spans="1:35" ht="18" x14ac:dyDescent="0.25">
      <c r="A2" s="104" t="s">
        <v>302</v>
      </c>
      <c r="B2" s="100"/>
      <c r="C2" s="100"/>
      <c r="D2" s="100"/>
      <c r="E2" s="100"/>
      <c r="F2" s="100"/>
      <c r="G2" s="100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5"/>
    </row>
    <row r="3" spans="1:35" x14ac:dyDescent="0.25">
      <c r="A3" s="106" t="s">
        <v>1180</v>
      </c>
      <c r="B3" s="100"/>
      <c r="C3" s="100"/>
      <c r="D3" s="100"/>
      <c r="E3" s="100"/>
      <c r="F3" s="100"/>
      <c r="G3" s="100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2" t="s">
        <v>566</v>
      </c>
    </row>
    <row r="4" spans="1:35" s="113" customFormat="1" x14ac:dyDescent="0.25">
      <c r="A4" s="110"/>
      <c r="B4" s="110"/>
      <c r="C4" s="110"/>
      <c r="D4" s="110"/>
      <c r="E4" s="110"/>
      <c r="F4" s="110"/>
      <c r="G4" s="110"/>
      <c r="H4" s="110" t="s">
        <v>559</v>
      </c>
      <c r="I4" s="112"/>
      <c r="J4" s="110" t="s">
        <v>1938</v>
      </c>
      <c r="K4" s="110" t="s">
        <v>1939</v>
      </c>
      <c r="L4" s="112"/>
      <c r="M4" s="110" t="s">
        <v>1940</v>
      </c>
      <c r="N4" s="110" t="s">
        <v>1941</v>
      </c>
      <c r="O4" s="110" t="s">
        <v>1942</v>
      </c>
      <c r="P4" s="110" t="s">
        <v>1943</v>
      </c>
      <c r="Q4" s="110" t="s">
        <v>1101</v>
      </c>
      <c r="R4" s="110" t="s">
        <v>1120</v>
      </c>
      <c r="S4" s="110" t="s">
        <v>1102</v>
      </c>
      <c r="T4" s="112"/>
      <c r="U4" s="110" t="s">
        <v>497</v>
      </c>
      <c r="V4" s="110" t="s">
        <v>303</v>
      </c>
      <c r="W4" s="112"/>
      <c r="X4" s="110" t="s">
        <v>1944</v>
      </c>
      <c r="Y4" s="110" t="s">
        <v>1945</v>
      </c>
      <c r="Z4" s="110" t="s">
        <v>1946</v>
      </c>
      <c r="AA4" s="110" t="s">
        <v>1947</v>
      </c>
      <c r="AB4" s="110" t="s">
        <v>1948</v>
      </c>
      <c r="AC4" s="110" t="s">
        <v>1949</v>
      </c>
      <c r="AD4" s="110" t="s">
        <v>1950</v>
      </c>
      <c r="AE4" s="110" t="s">
        <v>1951</v>
      </c>
      <c r="AF4" s="110" t="s">
        <v>1952</v>
      </c>
      <c r="AG4" s="110" t="s">
        <v>1953</v>
      </c>
      <c r="AH4" s="112"/>
      <c r="AI4" s="112"/>
    </row>
    <row r="5" spans="1:35" s="113" customFormat="1" ht="15.75" thickBot="1" x14ac:dyDescent="0.3">
      <c r="A5" s="110"/>
      <c r="B5" s="110"/>
      <c r="C5" s="110"/>
      <c r="D5" s="110"/>
      <c r="E5" s="110"/>
      <c r="F5" s="110"/>
      <c r="G5" s="110"/>
      <c r="H5" s="132" t="s">
        <v>1121</v>
      </c>
      <c r="I5" s="132" t="s">
        <v>1122</v>
      </c>
      <c r="J5" s="132" t="s">
        <v>522</v>
      </c>
      <c r="K5" s="132" t="s">
        <v>522</v>
      </c>
      <c r="L5" s="132" t="s">
        <v>523</v>
      </c>
      <c r="M5" s="132" t="s">
        <v>304</v>
      </c>
      <c r="N5" s="132" t="s">
        <v>1954</v>
      </c>
      <c r="O5" s="132" t="s">
        <v>1954</v>
      </c>
      <c r="P5" s="132" t="s">
        <v>304</v>
      </c>
      <c r="Q5" s="132" t="s">
        <v>1103</v>
      </c>
      <c r="R5" s="132" t="s">
        <v>1103</v>
      </c>
      <c r="S5" s="132" t="s">
        <v>304</v>
      </c>
      <c r="T5" s="132" t="s">
        <v>305</v>
      </c>
      <c r="U5" s="132" t="s">
        <v>306</v>
      </c>
      <c r="V5" s="132" t="s">
        <v>306</v>
      </c>
      <c r="W5" s="132" t="s">
        <v>307</v>
      </c>
      <c r="X5" s="132" t="s">
        <v>308</v>
      </c>
      <c r="Y5" s="132" t="s">
        <v>308</v>
      </c>
      <c r="Z5" s="132" t="s">
        <v>308</v>
      </c>
      <c r="AA5" s="132" t="s">
        <v>308</v>
      </c>
      <c r="AB5" s="132" t="s">
        <v>308</v>
      </c>
      <c r="AC5" s="132" t="s">
        <v>308</v>
      </c>
      <c r="AD5" s="132" t="s">
        <v>308</v>
      </c>
      <c r="AE5" s="132" t="s">
        <v>308</v>
      </c>
      <c r="AF5" s="132" t="s">
        <v>308</v>
      </c>
      <c r="AG5" s="132" t="s">
        <v>308</v>
      </c>
      <c r="AH5" s="132" t="s">
        <v>309</v>
      </c>
      <c r="AI5" s="132" t="s">
        <v>310</v>
      </c>
    </row>
    <row r="6" spans="1:35" ht="15.75" thickTop="1" x14ac:dyDescent="0.25">
      <c r="A6" s="107"/>
      <c r="B6" s="107" t="s">
        <v>76</v>
      </c>
      <c r="C6" s="107"/>
      <c r="D6" s="107"/>
      <c r="E6" s="107"/>
      <c r="F6" s="107"/>
      <c r="G6" s="107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</row>
    <row r="7" spans="1:35" x14ac:dyDescent="0.25">
      <c r="A7" s="107"/>
      <c r="B7" s="107"/>
      <c r="C7" s="107"/>
      <c r="D7" s="107" t="s">
        <v>7</v>
      </c>
      <c r="E7" s="107"/>
      <c r="F7" s="107"/>
      <c r="G7" s="107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</row>
    <row r="8" spans="1:35" x14ac:dyDescent="0.25">
      <c r="A8" s="107"/>
      <c r="B8" s="107"/>
      <c r="C8" s="107"/>
      <c r="D8" s="107"/>
      <c r="E8" s="107" t="s">
        <v>77</v>
      </c>
      <c r="F8" s="107"/>
      <c r="G8" s="107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</row>
    <row r="9" spans="1:35" x14ac:dyDescent="0.25">
      <c r="A9" s="107"/>
      <c r="B9" s="107"/>
      <c r="C9" s="107"/>
      <c r="D9" s="107"/>
      <c r="E9" s="107"/>
      <c r="F9" s="107" t="s">
        <v>78</v>
      </c>
      <c r="G9" s="107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</row>
    <row r="10" spans="1:35" ht="15.75" thickBot="1" x14ac:dyDescent="0.3">
      <c r="A10" s="107"/>
      <c r="B10" s="107"/>
      <c r="C10" s="107"/>
      <c r="D10" s="107"/>
      <c r="E10" s="107"/>
      <c r="F10" s="107"/>
      <c r="G10" s="107" t="s">
        <v>79</v>
      </c>
      <c r="H10" s="117">
        <v>0</v>
      </c>
      <c r="I10" s="117">
        <f>H10</f>
        <v>0</v>
      </c>
      <c r="J10" s="117">
        <v>500</v>
      </c>
      <c r="K10" s="117">
        <v>0</v>
      </c>
      <c r="L10" s="117">
        <f>ROUND(SUM(J10:K10),5)</f>
        <v>500</v>
      </c>
      <c r="M10" s="117">
        <v>0</v>
      </c>
      <c r="N10" s="117">
        <v>0</v>
      </c>
      <c r="O10" s="117">
        <v>0</v>
      </c>
      <c r="P10" s="117">
        <f>ROUND(SUM(N10:O10),5)</f>
        <v>0</v>
      </c>
      <c r="Q10" s="117">
        <v>0</v>
      </c>
      <c r="R10" s="117">
        <v>0</v>
      </c>
      <c r="S10" s="117">
        <f>ROUND(SUM(Q10:R10),5)</f>
        <v>0</v>
      </c>
      <c r="T10" s="117">
        <f>ROUND(M10+P10+S10,5)</f>
        <v>0</v>
      </c>
      <c r="U10" s="117">
        <v>0</v>
      </c>
      <c r="V10" s="117">
        <v>0</v>
      </c>
      <c r="W10" s="117">
        <f>ROUND(SUM(U10:V10),5)</f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f>ROUND(SUM(X10:AG10),5)</f>
        <v>0</v>
      </c>
      <c r="AI10" s="117">
        <f>ROUND(I10+L10+T10+W10+AH10,5)</f>
        <v>500</v>
      </c>
    </row>
    <row r="11" spans="1:35" x14ac:dyDescent="0.25">
      <c r="A11" s="107"/>
      <c r="B11" s="107"/>
      <c r="C11" s="107"/>
      <c r="D11" s="107"/>
      <c r="E11" s="107"/>
      <c r="F11" s="107" t="s">
        <v>82</v>
      </c>
      <c r="G11" s="107"/>
      <c r="H11" s="114">
        <f>ROUND(SUM(H9:H10),5)</f>
        <v>0</v>
      </c>
      <c r="I11" s="114">
        <f>H11</f>
        <v>0</v>
      </c>
      <c r="J11" s="114">
        <f>ROUND(SUM(J9:J10),5)</f>
        <v>500</v>
      </c>
      <c r="K11" s="114">
        <f>ROUND(SUM(K9:K10),5)</f>
        <v>0</v>
      </c>
      <c r="L11" s="114">
        <f>ROUND(SUM(J11:K11),5)</f>
        <v>500</v>
      </c>
      <c r="M11" s="114">
        <f>ROUND(SUM(M9:M10),5)</f>
        <v>0</v>
      </c>
      <c r="N11" s="114">
        <f>ROUND(SUM(N9:N10),5)</f>
        <v>0</v>
      </c>
      <c r="O11" s="114">
        <f>ROUND(SUM(O9:O10),5)</f>
        <v>0</v>
      </c>
      <c r="P11" s="114">
        <f>ROUND(SUM(N11:O11),5)</f>
        <v>0</v>
      </c>
      <c r="Q11" s="114">
        <f>ROUND(SUM(Q9:Q10),5)</f>
        <v>0</v>
      </c>
      <c r="R11" s="114">
        <f>ROUND(SUM(R9:R10),5)</f>
        <v>0</v>
      </c>
      <c r="S11" s="114">
        <f>ROUND(SUM(Q11:R11),5)</f>
        <v>0</v>
      </c>
      <c r="T11" s="114">
        <f>ROUND(M11+P11+S11,5)</f>
        <v>0</v>
      </c>
      <c r="U11" s="114">
        <f>ROUND(SUM(U9:U10),5)</f>
        <v>0</v>
      </c>
      <c r="V11" s="114">
        <f>ROUND(SUM(V9:V10),5)</f>
        <v>0</v>
      </c>
      <c r="W11" s="114">
        <f>ROUND(SUM(U11:V11),5)</f>
        <v>0</v>
      </c>
      <c r="X11" s="114">
        <f t="shared" ref="X11:AG11" si="0">ROUND(SUM(X9:X10),5)</f>
        <v>0</v>
      </c>
      <c r="Y11" s="114">
        <f t="shared" si="0"/>
        <v>0</v>
      </c>
      <c r="Z11" s="114">
        <f t="shared" si="0"/>
        <v>0</v>
      </c>
      <c r="AA11" s="114">
        <f t="shared" si="0"/>
        <v>0</v>
      </c>
      <c r="AB11" s="114">
        <f t="shared" si="0"/>
        <v>0</v>
      </c>
      <c r="AC11" s="114">
        <f t="shared" si="0"/>
        <v>0</v>
      </c>
      <c r="AD11" s="114">
        <f t="shared" si="0"/>
        <v>0</v>
      </c>
      <c r="AE11" s="114">
        <f t="shared" si="0"/>
        <v>0</v>
      </c>
      <c r="AF11" s="114">
        <f t="shared" si="0"/>
        <v>0</v>
      </c>
      <c r="AG11" s="114">
        <f t="shared" si="0"/>
        <v>0</v>
      </c>
      <c r="AH11" s="114">
        <f>ROUND(SUM(X11:AG11),5)</f>
        <v>0</v>
      </c>
      <c r="AI11" s="114">
        <f>ROUND(I11+L11+T11+W11+AH11,5)</f>
        <v>500</v>
      </c>
    </row>
    <row r="12" spans="1:35" x14ac:dyDescent="0.25">
      <c r="A12" s="107"/>
      <c r="B12" s="107"/>
      <c r="C12" s="107"/>
      <c r="D12" s="107"/>
      <c r="E12" s="107"/>
      <c r="F12" s="107" t="s">
        <v>83</v>
      </c>
      <c r="G12" s="107"/>
      <c r="H12" s="114">
        <v>0</v>
      </c>
      <c r="I12" s="114">
        <f>H12</f>
        <v>0</v>
      </c>
      <c r="J12" s="114">
        <v>0</v>
      </c>
      <c r="K12" s="114">
        <v>71.53</v>
      </c>
      <c r="L12" s="114">
        <f>ROUND(SUM(J12:K12),5)</f>
        <v>71.53</v>
      </c>
      <c r="M12" s="114">
        <v>0</v>
      </c>
      <c r="N12" s="114">
        <v>0</v>
      </c>
      <c r="O12" s="114">
        <v>0</v>
      </c>
      <c r="P12" s="114">
        <f>ROUND(SUM(N12:O12),5)</f>
        <v>0</v>
      </c>
      <c r="Q12" s="114">
        <v>0</v>
      </c>
      <c r="R12" s="114">
        <v>0</v>
      </c>
      <c r="S12" s="114">
        <f>ROUND(SUM(Q12:R12),5)</f>
        <v>0</v>
      </c>
      <c r="T12" s="114">
        <f>ROUND(M12+P12+S12,5)</f>
        <v>0</v>
      </c>
      <c r="U12" s="114">
        <v>0</v>
      </c>
      <c r="V12" s="114">
        <v>0</v>
      </c>
      <c r="W12" s="114">
        <f>ROUND(SUM(U12:V12),5)</f>
        <v>0</v>
      </c>
      <c r="X12" s="114">
        <v>0</v>
      </c>
      <c r="Y12" s="114">
        <v>0</v>
      </c>
      <c r="Z12" s="114">
        <v>0</v>
      </c>
      <c r="AA12" s="114">
        <v>0</v>
      </c>
      <c r="AB12" s="114">
        <v>0</v>
      </c>
      <c r="AC12" s="114">
        <v>0</v>
      </c>
      <c r="AD12" s="114">
        <v>0</v>
      </c>
      <c r="AE12" s="114">
        <v>0</v>
      </c>
      <c r="AF12" s="114">
        <v>0</v>
      </c>
      <c r="AG12" s="114">
        <v>0</v>
      </c>
      <c r="AH12" s="114">
        <f>ROUND(SUM(X12:AG12),5)</f>
        <v>0</v>
      </c>
      <c r="AI12" s="114">
        <f>ROUND(I12+L12+T12+W12+AH12,5)</f>
        <v>71.53</v>
      </c>
    </row>
    <row r="13" spans="1:35" x14ac:dyDescent="0.25">
      <c r="A13" s="107"/>
      <c r="B13" s="107"/>
      <c r="C13" s="107"/>
      <c r="D13" s="107"/>
      <c r="E13" s="107"/>
      <c r="F13" s="107" t="s">
        <v>84</v>
      </c>
      <c r="G13" s="107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</row>
    <row r="14" spans="1:35" x14ac:dyDescent="0.25">
      <c r="A14" s="107"/>
      <c r="B14" s="107"/>
      <c r="C14" s="107"/>
      <c r="D14" s="107"/>
      <c r="E14" s="107"/>
      <c r="F14" s="107"/>
      <c r="G14" s="107" t="s">
        <v>85</v>
      </c>
      <c r="H14" s="114">
        <v>0</v>
      </c>
      <c r="I14" s="114">
        <f t="shared" ref="I14:I20" si="1">H14</f>
        <v>0</v>
      </c>
      <c r="J14" s="114">
        <v>0</v>
      </c>
      <c r="K14" s="114">
        <v>0</v>
      </c>
      <c r="L14" s="114">
        <f t="shared" ref="L14:L20" si="2">ROUND(SUM(J14:K14),5)</f>
        <v>0</v>
      </c>
      <c r="M14" s="114">
        <v>0</v>
      </c>
      <c r="N14" s="114">
        <v>0</v>
      </c>
      <c r="O14" s="114">
        <v>3480</v>
      </c>
      <c r="P14" s="114">
        <f t="shared" ref="P14:P20" si="3">ROUND(SUM(N14:O14),5)</f>
        <v>3480</v>
      </c>
      <c r="Q14" s="114">
        <v>0</v>
      </c>
      <c r="R14" s="114">
        <v>0</v>
      </c>
      <c r="S14" s="114">
        <f t="shared" ref="S14:S20" si="4">ROUND(SUM(Q14:R14),5)</f>
        <v>0</v>
      </c>
      <c r="T14" s="114">
        <f t="shared" ref="T14:T20" si="5">ROUND(M14+P14+S14,5)</f>
        <v>3480</v>
      </c>
      <c r="U14" s="114">
        <v>0</v>
      </c>
      <c r="V14" s="114">
        <v>0</v>
      </c>
      <c r="W14" s="114">
        <f t="shared" ref="W14:W20" si="6">ROUND(SUM(U14:V14),5)</f>
        <v>0</v>
      </c>
      <c r="X14" s="114">
        <v>0</v>
      </c>
      <c r="Y14" s="114">
        <v>0</v>
      </c>
      <c r="Z14" s="114">
        <v>0</v>
      </c>
      <c r="AA14" s="114">
        <v>0</v>
      </c>
      <c r="AB14" s="114">
        <v>0</v>
      </c>
      <c r="AC14" s="114">
        <v>0</v>
      </c>
      <c r="AD14" s="114">
        <v>0</v>
      </c>
      <c r="AE14" s="114">
        <v>0</v>
      </c>
      <c r="AF14" s="114">
        <v>0</v>
      </c>
      <c r="AG14" s="114">
        <v>0</v>
      </c>
      <c r="AH14" s="114">
        <f t="shared" ref="AH14:AH20" si="7">ROUND(SUM(X14:AG14),5)</f>
        <v>0</v>
      </c>
      <c r="AI14" s="114">
        <f t="shared" ref="AI14:AI20" si="8">ROUND(I14+L14+T14+W14+AH14,5)</f>
        <v>3480</v>
      </c>
    </row>
    <row r="15" spans="1:35" ht="15.75" thickBot="1" x14ac:dyDescent="0.3">
      <c r="A15" s="107"/>
      <c r="B15" s="107"/>
      <c r="C15" s="107"/>
      <c r="D15" s="107"/>
      <c r="E15" s="107"/>
      <c r="F15" s="107"/>
      <c r="G15" s="107" t="s">
        <v>86</v>
      </c>
      <c r="H15" s="117">
        <v>0</v>
      </c>
      <c r="I15" s="117">
        <f t="shared" si="1"/>
        <v>0</v>
      </c>
      <c r="J15" s="117">
        <v>0</v>
      </c>
      <c r="K15" s="117">
        <v>0</v>
      </c>
      <c r="L15" s="117">
        <f t="shared" si="2"/>
        <v>0</v>
      </c>
      <c r="M15" s="117">
        <v>0</v>
      </c>
      <c r="N15" s="117">
        <v>0</v>
      </c>
      <c r="O15" s="117">
        <v>0</v>
      </c>
      <c r="P15" s="117">
        <f t="shared" si="3"/>
        <v>0</v>
      </c>
      <c r="Q15" s="117">
        <v>0</v>
      </c>
      <c r="R15" s="117">
        <v>0</v>
      </c>
      <c r="S15" s="117">
        <f t="shared" si="4"/>
        <v>0</v>
      </c>
      <c r="T15" s="117">
        <f t="shared" si="5"/>
        <v>0</v>
      </c>
      <c r="U15" s="117">
        <v>0</v>
      </c>
      <c r="V15" s="117">
        <v>0</v>
      </c>
      <c r="W15" s="117">
        <f t="shared" si="6"/>
        <v>0</v>
      </c>
      <c r="X15" s="117">
        <v>110</v>
      </c>
      <c r="Y15" s="117">
        <v>124</v>
      </c>
      <c r="Z15" s="117">
        <v>31</v>
      </c>
      <c r="AA15" s="117">
        <v>186</v>
      </c>
      <c r="AB15" s="117">
        <v>110</v>
      </c>
      <c r="AC15" s="117">
        <v>200</v>
      </c>
      <c r="AD15" s="117">
        <v>285</v>
      </c>
      <c r="AE15" s="117">
        <v>267</v>
      </c>
      <c r="AF15" s="117">
        <v>75</v>
      </c>
      <c r="AG15" s="117">
        <v>0</v>
      </c>
      <c r="AH15" s="117">
        <f t="shared" si="7"/>
        <v>1388</v>
      </c>
      <c r="AI15" s="117">
        <f t="shared" si="8"/>
        <v>1388</v>
      </c>
    </row>
    <row r="16" spans="1:35" x14ac:dyDescent="0.25">
      <c r="A16" s="107"/>
      <c r="B16" s="107"/>
      <c r="C16" s="107"/>
      <c r="D16" s="107"/>
      <c r="E16" s="107"/>
      <c r="F16" s="107" t="s">
        <v>88</v>
      </c>
      <c r="G16" s="107"/>
      <c r="H16" s="114">
        <f>ROUND(SUM(H13:H15),5)</f>
        <v>0</v>
      </c>
      <c r="I16" s="114">
        <f t="shared" si="1"/>
        <v>0</v>
      </c>
      <c r="J16" s="114">
        <f>ROUND(SUM(J13:J15),5)</f>
        <v>0</v>
      </c>
      <c r="K16" s="114">
        <f>ROUND(SUM(K13:K15),5)</f>
        <v>0</v>
      </c>
      <c r="L16" s="114">
        <f t="shared" si="2"/>
        <v>0</v>
      </c>
      <c r="M16" s="114">
        <f>ROUND(SUM(M13:M15),5)</f>
        <v>0</v>
      </c>
      <c r="N16" s="114">
        <f>ROUND(SUM(N13:N15),5)</f>
        <v>0</v>
      </c>
      <c r="O16" s="114">
        <f>ROUND(SUM(O13:O15),5)</f>
        <v>3480</v>
      </c>
      <c r="P16" s="114">
        <f t="shared" si="3"/>
        <v>3480</v>
      </c>
      <c r="Q16" s="114">
        <f>ROUND(SUM(Q13:Q15),5)</f>
        <v>0</v>
      </c>
      <c r="R16" s="114">
        <f>ROUND(SUM(R13:R15),5)</f>
        <v>0</v>
      </c>
      <c r="S16" s="114">
        <f t="shared" si="4"/>
        <v>0</v>
      </c>
      <c r="T16" s="114">
        <f t="shared" si="5"/>
        <v>3480</v>
      </c>
      <c r="U16" s="114">
        <f>ROUND(SUM(U13:U15),5)</f>
        <v>0</v>
      </c>
      <c r="V16" s="114">
        <f>ROUND(SUM(V13:V15),5)</f>
        <v>0</v>
      </c>
      <c r="W16" s="114">
        <f t="shared" si="6"/>
        <v>0</v>
      </c>
      <c r="X16" s="114">
        <f t="shared" ref="X16:AG16" si="9">ROUND(SUM(X13:X15),5)</f>
        <v>110</v>
      </c>
      <c r="Y16" s="114">
        <f t="shared" si="9"/>
        <v>124</v>
      </c>
      <c r="Z16" s="114">
        <f t="shared" si="9"/>
        <v>31</v>
      </c>
      <c r="AA16" s="114">
        <f t="shared" si="9"/>
        <v>186</v>
      </c>
      <c r="AB16" s="114">
        <f t="shared" si="9"/>
        <v>110</v>
      </c>
      <c r="AC16" s="114">
        <f t="shared" si="9"/>
        <v>200</v>
      </c>
      <c r="AD16" s="114">
        <f t="shared" si="9"/>
        <v>285</v>
      </c>
      <c r="AE16" s="114">
        <f t="shared" si="9"/>
        <v>267</v>
      </c>
      <c r="AF16" s="114">
        <f t="shared" si="9"/>
        <v>75</v>
      </c>
      <c r="AG16" s="114">
        <f t="shared" si="9"/>
        <v>0</v>
      </c>
      <c r="AH16" s="114">
        <f t="shared" si="7"/>
        <v>1388</v>
      </c>
      <c r="AI16" s="114">
        <f t="shared" si="8"/>
        <v>4868</v>
      </c>
    </row>
    <row r="17" spans="1:35" x14ac:dyDescent="0.25">
      <c r="A17" s="107"/>
      <c r="B17" s="107"/>
      <c r="C17" s="107"/>
      <c r="D17" s="107"/>
      <c r="E17" s="107"/>
      <c r="F17" s="107" t="s">
        <v>715</v>
      </c>
      <c r="G17" s="107"/>
      <c r="H17" s="114">
        <v>4965</v>
      </c>
      <c r="I17" s="114">
        <f t="shared" si="1"/>
        <v>4965</v>
      </c>
      <c r="J17" s="114">
        <v>0</v>
      </c>
      <c r="K17" s="114">
        <v>0</v>
      </c>
      <c r="L17" s="114">
        <f t="shared" si="2"/>
        <v>0</v>
      </c>
      <c r="M17" s="114">
        <v>0</v>
      </c>
      <c r="N17" s="114">
        <v>0</v>
      </c>
      <c r="O17" s="114">
        <v>0</v>
      </c>
      <c r="P17" s="114">
        <f t="shared" si="3"/>
        <v>0</v>
      </c>
      <c r="Q17" s="114">
        <v>0</v>
      </c>
      <c r="R17" s="114">
        <v>0</v>
      </c>
      <c r="S17" s="114">
        <f t="shared" si="4"/>
        <v>0</v>
      </c>
      <c r="T17" s="114">
        <f t="shared" si="5"/>
        <v>0</v>
      </c>
      <c r="U17" s="114">
        <v>0</v>
      </c>
      <c r="V17" s="114">
        <v>0</v>
      </c>
      <c r="W17" s="114">
        <f t="shared" si="6"/>
        <v>0</v>
      </c>
      <c r="X17" s="114">
        <v>0</v>
      </c>
      <c r="Y17" s="114">
        <v>0</v>
      </c>
      <c r="Z17" s="114">
        <v>0</v>
      </c>
      <c r="AA17" s="114">
        <v>0</v>
      </c>
      <c r="AB17" s="114">
        <v>0</v>
      </c>
      <c r="AC17" s="114">
        <v>0</v>
      </c>
      <c r="AD17" s="114">
        <v>0</v>
      </c>
      <c r="AE17" s="114">
        <v>0</v>
      </c>
      <c r="AF17" s="114">
        <v>0</v>
      </c>
      <c r="AG17" s="114">
        <v>0</v>
      </c>
      <c r="AH17" s="114">
        <f t="shared" si="7"/>
        <v>0</v>
      </c>
      <c r="AI17" s="114">
        <f t="shared" si="8"/>
        <v>4965</v>
      </c>
    </row>
    <row r="18" spans="1:35" x14ac:dyDescent="0.25">
      <c r="A18" s="107"/>
      <c r="B18" s="107"/>
      <c r="C18" s="107"/>
      <c r="D18" s="107"/>
      <c r="E18" s="107"/>
      <c r="F18" s="107" t="s">
        <v>89</v>
      </c>
      <c r="G18" s="107"/>
      <c r="H18" s="114">
        <v>0</v>
      </c>
      <c r="I18" s="114">
        <f t="shared" si="1"/>
        <v>0</v>
      </c>
      <c r="J18" s="114">
        <v>0</v>
      </c>
      <c r="K18" s="114">
        <v>0</v>
      </c>
      <c r="L18" s="114">
        <f t="shared" si="2"/>
        <v>0</v>
      </c>
      <c r="M18" s="114">
        <v>0</v>
      </c>
      <c r="N18" s="114">
        <v>0</v>
      </c>
      <c r="O18" s="114">
        <v>0</v>
      </c>
      <c r="P18" s="114">
        <f t="shared" si="3"/>
        <v>0</v>
      </c>
      <c r="Q18" s="114">
        <v>0</v>
      </c>
      <c r="R18" s="114">
        <v>0</v>
      </c>
      <c r="S18" s="114">
        <f t="shared" si="4"/>
        <v>0</v>
      </c>
      <c r="T18" s="114">
        <f t="shared" si="5"/>
        <v>0</v>
      </c>
      <c r="U18" s="114">
        <v>0</v>
      </c>
      <c r="V18" s="114">
        <v>22.53</v>
      </c>
      <c r="W18" s="114">
        <f t="shared" si="6"/>
        <v>22.53</v>
      </c>
      <c r="X18" s="114">
        <v>0</v>
      </c>
      <c r="Y18" s="114">
        <v>0</v>
      </c>
      <c r="Z18" s="114">
        <v>0</v>
      </c>
      <c r="AA18" s="114">
        <v>0</v>
      </c>
      <c r="AB18" s="114">
        <v>0</v>
      </c>
      <c r="AC18" s="114">
        <v>0</v>
      </c>
      <c r="AD18" s="114">
        <v>0</v>
      </c>
      <c r="AE18" s="114">
        <v>0</v>
      </c>
      <c r="AF18" s="114">
        <v>0</v>
      </c>
      <c r="AG18" s="114">
        <v>0</v>
      </c>
      <c r="AH18" s="114">
        <f t="shared" si="7"/>
        <v>0</v>
      </c>
      <c r="AI18" s="114">
        <f t="shared" si="8"/>
        <v>22.53</v>
      </c>
    </row>
    <row r="19" spans="1:35" ht="15.75" thickBot="1" x14ac:dyDescent="0.3">
      <c r="A19" s="107"/>
      <c r="B19" s="107"/>
      <c r="C19" s="107"/>
      <c r="D19" s="107"/>
      <c r="E19" s="107"/>
      <c r="F19" s="107" t="s">
        <v>90</v>
      </c>
      <c r="G19" s="107"/>
      <c r="H19" s="117">
        <v>0</v>
      </c>
      <c r="I19" s="117">
        <f t="shared" si="1"/>
        <v>0</v>
      </c>
      <c r="J19" s="117">
        <v>0</v>
      </c>
      <c r="K19" s="117">
        <v>0</v>
      </c>
      <c r="L19" s="117">
        <f t="shared" si="2"/>
        <v>0</v>
      </c>
      <c r="M19" s="117">
        <v>0</v>
      </c>
      <c r="N19" s="117">
        <v>0</v>
      </c>
      <c r="O19" s="117">
        <v>0</v>
      </c>
      <c r="P19" s="117">
        <f t="shared" si="3"/>
        <v>0</v>
      </c>
      <c r="Q19" s="117">
        <v>0</v>
      </c>
      <c r="R19" s="117">
        <v>0</v>
      </c>
      <c r="S19" s="117">
        <f t="shared" si="4"/>
        <v>0</v>
      </c>
      <c r="T19" s="117">
        <f t="shared" si="5"/>
        <v>0</v>
      </c>
      <c r="U19" s="117">
        <v>0</v>
      </c>
      <c r="V19" s="117">
        <v>487940.35</v>
      </c>
      <c r="W19" s="117">
        <f t="shared" si="6"/>
        <v>487940.35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f t="shared" si="7"/>
        <v>0</v>
      </c>
      <c r="AI19" s="117">
        <f t="shared" si="8"/>
        <v>487940.35</v>
      </c>
    </row>
    <row r="20" spans="1:35" x14ac:dyDescent="0.25">
      <c r="A20" s="107"/>
      <c r="B20" s="107"/>
      <c r="C20" s="107"/>
      <c r="D20" s="107"/>
      <c r="E20" s="107" t="s">
        <v>92</v>
      </c>
      <c r="F20" s="107"/>
      <c r="G20" s="107"/>
      <c r="H20" s="114">
        <f>ROUND(H8+SUM(H11:H12)+SUM(H16:H19),5)</f>
        <v>4965</v>
      </c>
      <c r="I20" s="114">
        <f t="shared" si="1"/>
        <v>4965</v>
      </c>
      <c r="J20" s="114">
        <f>ROUND(J8+SUM(J11:J12)+SUM(J16:J19),5)</f>
        <v>500</v>
      </c>
      <c r="K20" s="114">
        <f>ROUND(K8+SUM(K11:K12)+SUM(K16:K19),5)</f>
        <v>71.53</v>
      </c>
      <c r="L20" s="114">
        <f t="shared" si="2"/>
        <v>571.53</v>
      </c>
      <c r="M20" s="114">
        <f>ROUND(M8+SUM(M11:M12)+SUM(M16:M19),5)</f>
        <v>0</v>
      </c>
      <c r="N20" s="114">
        <f>ROUND(N8+SUM(N11:N12)+SUM(N16:N19),5)</f>
        <v>0</v>
      </c>
      <c r="O20" s="114">
        <f>ROUND(O8+SUM(O11:O12)+SUM(O16:O19),5)</f>
        <v>3480</v>
      </c>
      <c r="P20" s="114">
        <f t="shared" si="3"/>
        <v>3480</v>
      </c>
      <c r="Q20" s="114">
        <f>ROUND(Q8+SUM(Q11:Q12)+SUM(Q16:Q19),5)</f>
        <v>0</v>
      </c>
      <c r="R20" s="114">
        <f>ROUND(R8+SUM(R11:R12)+SUM(R16:R19),5)</f>
        <v>0</v>
      </c>
      <c r="S20" s="114">
        <f t="shared" si="4"/>
        <v>0</v>
      </c>
      <c r="T20" s="114">
        <f t="shared" si="5"/>
        <v>3480</v>
      </c>
      <c r="U20" s="114">
        <f>ROUND(U8+SUM(U11:U12)+SUM(U16:U19),5)</f>
        <v>0</v>
      </c>
      <c r="V20" s="114">
        <f>ROUND(V8+SUM(V11:V12)+SUM(V16:V19),5)</f>
        <v>487962.88</v>
      </c>
      <c r="W20" s="114">
        <f t="shared" si="6"/>
        <v>487962.88</v>
      </c>
      <c r="X20" s="114">
        <f t="shared" ref="X20:AG20" si="10">ROUND(X8+SUM(X11:X12)+SUM(X16:X19),5)</f>
        <v>110</v>
      </c>
      <c r="Y20" s="114">
        <f t="shared" si="10"/>
        <v>124</v>
      </c>
      <c r="Z20" s="114">
        <f t="shared" si="10"/>
        <v>31</v>
      </c>
      <c r="AA20" s="114">
        <f t="shared" si="10"/>
        <v>186</v>
      </c>
      <c r="AB20" s="114">
        <f t="shared" si="10"/>
        <v>110</v>
      </c>
      <c r="AC20" s="114">
        <f t="shared" si="10"/>
        <v>200</v>
      </c>
      <c r="AD20" s="114">
        <f t="shared" si="10"/>
        <v>285</v>
      </c>
      <c r="AE20" s="114">
        <f t="shared" si="10"/>
        <v>267</v>
      </c>
      <c r="AF20" s="114">
        <f t="shared" si="10"/>
        <v>75</v>
      </c>
      <c r="AG20" s="114">
        <f t="shared" si="10"/>
        <v>0</v>
      </c>
      <c r="AH20" s="114">
        <f t="shared" si="7"/>
        <v>1388</v>
      </c>
      <c r="AI20" s="114">
        <f t="shared" si="8"/>
        <v>498367.41</v>
      </c>
    </row>
    <row r="21" spans="1:35" x14ac:dyDescent="0.25">
      <c r="A21" s="107"/>
      <c r="B21" s="107"/>
      <c r="C21" s="107"/>
      <c r="D21" s="107"/>
      <c r="E21" s="107" t="s">
        <v>567</v>
      </c>
      <c r="F21" s="107"/>
      <c r="G21" s="107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</row>
    <row r="22" spans="1:35" x14ac:dyDescent="0.25">
      <c r="A22" s="107"/>
      <c r="B22" s="107"/>
      <c r="C22" s="107"/>
      <c r="D22" s="107"/>
      <c r="E22" s="107"/>
      <c r="F22" s="107" t="s">
        <v>568</v>
      </c>
      <c r="G22" s="107"/>
      <c r="H22" s="114">
        <v>0</v>
      </c>
      <c r="I22" s="114">
        <f>H22</f>
        <v>0</v>
      </c>
      <c r="J22" s="114">
        <v>0</v>
      </c>
      <c r="K22" s="114">
        <v>0</v>
      </c>
      <c r="L22" s="114">
        <f>ROUND(SUM(J22:K22),5)</f>
        <v>0</v>
      </c>
      <c r="M22" s="114">
        <v>0</v>
      </c>
      <c r="N22" s="114">
        <v>0</v>
      </c>
      <c r="O22" s="114">
        <v>0</v>
      </c>
      <c r="P22" s="114">
        <f>ROUND(SUM(N22:O22),5)</f>
        <v>0</v>
      </c>
      <c r="Q22" s="114">
        <v>-2144.7600000000002</v>
      </c>
      <c r="R22" s="114">
        <v>6368.83</v>
      </c>
      <c r="S22" s="114">
        <f>ROUND(SUM(Q22:R22),5)</f>
        <v>4224.07</v>
      </c>
      <c r="T22" s="114">
        <f>ROUND(M22+P22+S22,5)</f>
        <v>4224.07</v>
      </c>
      <c r="U22" s="114">
        <v>0</v>
      </c>
      <c r="V22" s="114">
        <v>0</v>
      </c>
      <c r="W22" s="114">
        <f>ROUND(SUM(U22:V22),5)</f>
        <v>0</v>
      </c>
      <c r="X22" s="114">
        <v>0</v>
      </c>
      <c r="Y22" s="114">
        <v>0</v>
      </c>
      <c r="Z22" s="114">
        <v>0</v>
      </c>
      <c r="AA22" s="114">
        <v>0</v>
      </c>
      <c r="AB22" s="114">
        <v>0</v>
      </c>
      <c r="AC22" s="114">
        <v>0</v>
      </c>
      <c r="AD22" s="114">
        <v>0</v>
      </c>
      <c r="AE22" s="114">
        <v>0</v>
      </c>
      <c r="AF22" s="114">
        <v>0</v>
      </c>
      <c r="AG22" s="114">
        <v>0</v>
      </c>
      <c r="AH22" s="114">
        <f>ROUND(SUM(X22:AG22),5)</f>
        <v>0</v>
      </c>
      <c r="AI22" s="114">
        <f>ROUND(I22+L22+T22+W22+AH22,5)</f>
        <v>4224.07</v>
      </c>
    </row>
    <row r="23" spans="1:35" ht="15.75" thickBot="1" x14ac:dyDescent="0.3">
      <c r="A23" s="107"/>
      <c r="B23" s="107"/>
      <c r="C23" s="107"/>
      <c r="D23" s="107"/>
      <c r="E23" s="107"/>
      <c r="F23" s="107" t="s">
        <v>569</v>
      </c>
      <c r="G23" s="107"/>
      <c r="H23" s="117">
        <v>0</v>
      </c>
      <c r="I23" s="117">
        <f>H23</f>
        <v>0</v>
      </c>
      <c r="J23" s="117">
        <v>0</v>
      </c>
      <c r="K23" s="117">
        <v>0</v>
      </c>
      <c r="L23" s="117">
        <f>ROUND(SUM(J23:K23),5)</f>
        <v>0</v>
      </c>
      <c r="M23" s="117">
        <v>155.19999999999999</v>
      </c>
      <c r="N23" s="117">
        <v>0</v>
      </c>
      <c r="O23" s="117">
        <v>0</v>
      </c>
      <c r="P23" s="117">
        <f>ROUND(SUM(N23:O23),5)</f>
        <v>0</v>
      </c>
      <c r="Q23" s="117">
        <v>0</v>
      </c>
      <c r="R23" s="117">
        <v>0</v>
      </c>
      <c r="S23" s="117">
        <f>ROUND(SUM(Q23:R23),5)</f>
        <v>0</v>
      </c>
      <c r="T23" s="117">
        <f>ROUND(M23+P23+S23,5)</f>
        <v>155.19999999999999</v>
      </c>
      <c r="U23" s="117">
        <v>0</v>
      </c>
      <c r="V23" s="117">
        <v>0</v>
      </c>
      <c r="W23" s="117">
        <f>ROUND(SUM(U23:V23),5)</f>
        <v>0</v>
      </c>
      <c r="X23" s="117">
        <v>0</v>
      </c>
      <c r="Y23" s="117">
        <v>0</v>
      </c>
      <c r="Z23" s="117">
        <v>0</v>
      </c>
      <c r="AA23" s="117">
        <v>0</v>
      </c>
      <c r="AB23" s="117">
        <v>0</v>
      </c>
      <c r="AC23" s="117">
        <v>0</v>
      </c>
      <c r="AD23" s="117">
        <v>0</v>
      </c>
      <c r="AE23" s="117">
        <v>0</v>
      </c>
      <c r="AF23" s="117">
        <v>0</v>
      </c>
      <c r="AG23" s="117">
        <v>0</v>
      </c>
      <c r="AH23" s="117">
        <f>ROUND(SUM(X23:AG23),5)</f>
        <v>0</v>
      </c>
      <c r="AI23" s="117">
        <f>ROUND(I23+L23+T23+W23+AH23,5)</f>
        <v>155.19999999999999</v>
      </c>
    </row>
    <row r="24" spans="1:35" x14ac:dyDescent="0.25">
      <c r="A24" s="107"/>
      <c r="B24" s="107"/>
      <c r="C24" s="107"/>
      <c r="D24" s="107"/>
      <c r="E24" s="107" t="s">
        <v>570</v>
      </c>
      <c r="F24" s="107"/>
      <c r="G24" s="107"/>
      <c r="H24" s="114">
        <f>ROUND(SUM(H21:H23),5)</f>
        <v>0</v>
      </c>
      <c r="I24" s="114">
        <f>H24</f>
        <v>0</v>
      </c>
      <c r="J24" s="114">
        <f>ROUND(SUM(J21:J23),5)</f>
        <v>0</v>
      </c>
      <c r="K24" s="114">
        <f>ROUND(SUM(K21:K23),5)</f>
        <v>0</v>
      </c>
      <c r="L24" s="114">
        <f>ROUND(SUM(J24:K24),5)</f>
        <v>0</v>
      </c>
      <c r="M24" s="114">
        <f>ROUND(SUM(M21:M23),5)</f>
        <v>155.19999999999999</v>
      </c>
      <c r="N24" s="114">
        <f>ROUND(SUM(N21:N23),5)</f>
        <v>0</v>
      </c>
      <c r="O24" s="114">
        <f>ROUND(SUM(O21:O23),5)</f>
        <v>0</v>
      </c>
      <c r="P24" s="114">
        <f>ROUND(SUM(N24:O24),5)</f>
        <v>0</v>
      </c>
      <c r="Q24" s="114">
        <f>ROUND(SUM(Q21:Q23),5)</f>
        <v>-2144.7600000000002</v>
      </c>
      <c r="R24" s="114">
        <f>ROUND(SUM(R21:R23),5)</f>
        <v>6368.83</v>
      </c>
      <c r="S24" s="114">
        <f>ROUND(SUM(Q24:R24),5)</f>
        <v>4224.07</v>
      </c>
      <c r="T24" s="114">
        <f>ROUND(M24+P24+S24,5)</f>
        <v>4379.2700000000004</v>
      </c>
      <c r="U24" s="114">
        <f>ROUND(SUM(U21:U23),5)</f>
        <v>0</v>
      </c>
      <c r="V24" s="114">
        <f>ROUND(SUM(V21:V23),5)</f>
        <v>0</v>
      </c>
      <c r="W24" s="114">
        <f>ROUND(SUM(U24:V24),5)</f>
        <v>0</v>
      </c>
      <c r="X24" s="114">
        <f t="shared" ref="X24:AG24" si="11">ROUND(SUM(X21:X23),5)</f>
        <v>0</v>
      </c>
      <c r="Y24" s="114">
        <f t="shared" si="11"/>
        <v>0</v>
      </c>
      <c r="Z24" s="114">
        <f t="shared" si="11"/>
        <v>0</v>
      </c>
      <c r="AA24" s="114">
        <f t="shared" si="11"/>
        <v>0</v>
      </c>
      <c r="AB24" s="114">
        <f t="shared" si="11"/>
        <v>0</v>
      </c>
      <c r="AC24" s="114">
        <f t="shared" si="11"/>
        <v>0</v>
      </c>
      <c r="AD24" s="114">
        <f t="shared" si="11"/>
        <v>0</v>
      </c>
      <c r="AE24" s="114">
        <f t="shared" si="11"/>
        <v>0</v>
      </c>
      <c r="AF24" s="114">
        <f t="shared" si="11"/>
        <v>0</v>
      </c>
      <c r="AG24" s="114">
        <f t="shared" si="11"/>
        <v>0</v>
      </c>
      <c r="AH24" s="114">
        <f>ROUND(SUM(X24:AG24),5)</f>
        <v>0</v>
      </c>
      <c r="AI24" s="114">
        <f>ROUND(I24+L24+T24+W24+AH24,5)</f>
        <v>4379.2700000000004</v>
      </c>
    </row>
    <row r="25" spans="1:35" x14ac:dyDescent="0.25">
      <c r="A25" s="107"/>
      <c r="B25" s="107"/>
      <c r="C25" s="107"/>
      <c r="D25" s="107"/>
      <c r="E25" s="107" t="s">
        <v>93</v>
      </c>
      <c r="F25" s="107"/>
      <c r="G25" s="107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</row>
    <row r="26" spans="1:35" ht="15.75" thickBot="1" x14ac:dyDescent="0.3">
      <c r="A26" s="107"/>
      <c r="B26" s="107"/>
      <c r="C26" s="107"/>
      <c r="D26" s="107"/>
      <c r="E26" s="107"/>
      <c r="F26" s="107" t="s">
        <v>94</v>
      </c>
      <c r="G26" s="107"/>
      <c r="H26" s="114">
        <v>0</v>
      </c>
      <c r="I26" s="114">
        <f>H26</f>
        <v>0</v>
      </c>
      <c r="J26" s="114">
        <v>0</v>
      </c>
      <c r="K26" s="114">
        <v>0</v>
      </c>
      <c r="L26" s="114">
        <f>ROUND(SUM(J26:K26),5)</f>
        <v>0</v>
      </c>
      <c r="M26" s="114">
        <v>0</v>
      </c>
      <c r="N26" s="114">
        <v>0</v>
      </c>
      <c r="O26" s="114">
        <v>19822.439999999999</v>
      </c>
      <c r="P26" s="114">
        <f>ROUND(SUM(N26:O26),5)</f>
        <v>19822.439999999999</v>
      </c>
      <c r="Q26" s="114">
        <v>0</v>
      </c>
      <c r="R26" s="114">
        <v>0</v>
      </c>
      <c r="S26" s="114">
        <f>ROUND(SUM(Q26:R26),5)</f>
        <v>0</v>
      </c>
      <c r="T26" s="114">
        <f>ROUND(M26+P26+S26,5)</f>
        <v>19822.439999999999</v>
      </c>
      <c r="U26" s="114">
        <v>0</v>
      </c>
      <c r="V26" s="114">
        <v>0</v>
      </c>
      <c r="W26" s="114">
        <f>ROUND(SUM(U26:V26),5)</f>
        <v>0</v>
      </c>
      <c r="X26" s="114">
        <v>0</v>
      </c>
      <c r="Y26" s="114">
        <v>0</v>
      </c>
      <c r="Z26" s="114">
        <v>0</v>
      </c>
      <c r="AA26" s="114">
        <v>0</v>
      </c>
      <c r="AB26" s="114">
        <v>0</v>
      </c>
      <c r="AC26" s="114">
        <v>0</v>
      </c>
      <c r="AD26" s="114">
        <v>0</v>
      </c>
      <c r="AE26" s="114">
        <v>0</v>
      </c>
      <c r="AF26" s="114">
        <v>0</v>
      </c>
      <c r="AG26" s="114">
        <v>0</v>
      </c>
      <c r="AH26" s="114">
        <f>ROUND(SUM(X26:AG26),5)</f>
        <v>0</v>
      </c>
      <c r="AI26" s="114">
        <f>ROUND(I26+L26+T26+W26+AH26,5)</f>
        <v>19822.439999999999</v>
      </c>
    </row>
    <row r="27" spans="1:35" ht="15.75" thickBot="1" x14ac:dyDescent="0.3">
      <c r="A27" s="107"/>
      <c r="B27" s="107"/>
      <c r="C27" s="107"/>
      <c r="D27" s="107"/>
      <c r="E27" s="107" t="s">
        <v>95</v>
      </c>
      <c r="F27" s="107"/>
      <c r="G27" s="107"/>
      <c r="H27" s="119">
        <f>ROUND(SUM(H25:H26),5)</f>
        <v>0</v>
      </c>
      <c r="I27" s="119">
        <f>H27</f>
        <v>0</v>
      </c>
      <c r="J27" s="119">
        <f>ROUND(SUM(J25:J26),5)</f>
        <v>0</v>
      </c>
      <c r="K27" s="119">
        <f>ROUND(SUM(K25:K26),5)</f>
        <v>0</v>
      </c>
      <c r="L27" s="119">
        <f>ROUND(SUM(J27:K27),5)</f>
        <v>0</v>
      </c>
      <c r="M27" s="119">
        <f>ROUND(SUM(M25:M26),5)</f>
        <v>0</v>
      </c>
      <c r="N27" s="119">
        <f>ROUND(SUM(N25:N26),5)</f>
        <v>0</v>
      </c>
      <c r="O27" s="119">
        <f>ROUND(SUM(O25:O26),5)</f>
        <v>19822.439999999999</v>
      </c>
      <c r="P27" s="119">
        <f>ROUND(SUM(N27:O27),5)</f>
        <v>19822.439999999999</v>
      </c>
      <c r="Q27" s="119">
        <f>ROUND(SUM(Q25:Q26),5)</f>
        <v>0</v>
      </c>
      <c r="R27" s="119">
        <f>ROUND(SUM(R25:R26),5)</f>
        <v>0</v>
      </c>
      <c r="S27" s="119">
        <f>ROUND(SUM(Q27:R27),5)</f>
        <v>0</v>
      </c>
      <c r="T27" s="119">
        <f>ROUND(M27+P27+S27,5)</f>
        <v>19822.439999999999</v>
      </c>
      <c r="U27" s="119">
        <f>ROUND(SUM(U25:U26),5)</f>
        <v>0</v>
      </c>
      <c r="V27" s="119">
        <f>ROUND(SUM(V25:V26),5)</f>
        <v>0</v>
      </c>
      <c r="W27" s="119">
        <f>ROUND(SUM(U27:V27),5)</f>
        <v>0</v>
      </c>
      <c r="X27" s="119">
        <f t="shared" ref="X27:AG27" si="12">ROUND(SUM(X25:X26),5)</f>
        <v>0</v>
      </c>
      <c r="Y27" s="119">
        <f t="shared" si="12"/>
        <v>0</v>
      </c>
      <c r="Z27" s="119">
        <f t="shared" si="12"/>
        <v>0</v>
      </c>
      <c r="AA27" s="119">
        <f t="shared" si="12"/>
        <v>0</v>
      </c>
      <c r="AB27" s="119">
        <f t="shared" si="12"/>
        <v>0</v>
      </c>
      <c r="AC27" s="119">
        <f t="shared" si="12"/>
        <v>0</v>
      </c>
      <c r="AD27" s="119">
        <f t="shared" si="12"/>
        <v>0</v>
      </c>
      <c r="AE27" s="119">
        <f t="shared" si="12"/>
        <v>0</v>
      </c>
      <c r="AF27" s="119">
        <f t="shared" si="12"/>
        <v>0</v>
      </c>
      <c r="AG27" s="119">
        <f t="shared" si="12"/>
        <v>0</v>
      </c>
      <c r="AH27" s="119">
        <f>ROUND(SUM(X27:AG27),5)</f>
        <v>0</v>
      </c>
      <c r="AI27" s="119">
        <f>ROUND(I27+L27+T27+W27+AH27,5)</f>
        <v>19822.439999999999</v>
      </c>
    </row>
    <row r="28" spans="1:35" ht="15.75" thickBot="1" x14ac:dyDescent="0.3">
      <c r="A28" s="107"/>
      <c r="B28" s="107"/>
      <c r="C28" s="107"/>
      <c r="D28" s="107" t="s">
        <v>96</v>
      </c>
      <c r="E28" s="107"/>
      <c r="F28" s="107"/>
      <c r="G28" s="107"/>
      <c r="H28" s="121">
        <f>ROUND(H7+H20+H24+H27,5)</f>
        <v>4965</v>
      </c>
      <c r="I28" s="121">
        <f>H28</f>
        <v>4965</v>
      </c>
      <c r="J28" s="121">
        <f>ROUND(J7+J20+J24+J27,5)</f>
        <v>500</v>
      </c>
      <c r="K28" s="121">
        <f>ROUND(K7+K20+K24+K27,5)</f>
        <v>71.53</v>
      </c>
      <c r="L28" s="121">
        <f>ROUND(SUM(J28:K28),5)</f>
        <v>571.53</v>
      </c>
      <c r="M28" s="121">
        <f>ROUND(M7+M20+M24+M27,5)</f>
        <v>155.19999999999999</v>
      </c>
      <c r="N28" s="121">
        <f>ROUND(N7+N20+N24+N27,5)</f>
        <v>0</v>
      </c>
      <c r="O28" s="121">
        <f>ROUND(O7+O20+O24+O27,5)</f>
        <v>23302.44</v>
      </c>
      <c r="P28" s="121">
        <f>ROUND(SUM(N28:O28),5)</f>
        <v>23302.44</v>
      </c>
      <c r="Q28" s="121">
        <f>ROUND(Q7+Q20+Q24+Q27,5)</f>
        <v>-2144.7600000000002</v>
      </c>
      <c r="R28" s="121">
        <f>ROUND(R7+R20+R24+R27,5)</f>
        <v>6368.83</v>
      </c>
      <c r="S28" s="121">
        <f>ROUND(SUM(Q28:R28),5)</f>
        <v>4224.07</v>
      </c>
      <c r="T28" s="121">
        <f>ROUND(M28+P28+S28,5)</f>
        <v>27681.71</v>
      </c>
      <c r="U28" s="121">
        <f>ROUND(U7+U20+U24+U27,5)</f>
        <v>0</v>
      </c>
      <c r="V28" s="121">
        <f>ROUND(V7+V20+V24+V27,5)</f>
        <v>487962.88</v>
      </c>
      <c r="W28" s="121">
        <f>ROUND(SUM(U28:V28),5)</f>
        <v>487962.88</v>
      </c>
      <c r="X28" s="121">
        <f t="shared" ref="X28:AG28" si="13">ROUND(X7+X20+X24+X27,5)</f>
        <v>110</v>
      </c>
      <c r="Y28" s="121">
        <f t="shared" si="13"/>
        <v>124</v>
      </c>
      <c r="Z28" s="121">
        <f t="shared" si="13"/>
        <v>31</v>
      </c>
      <c r="AA28" s="121">
        <f t="shared" si="13"/>
        <v>186</v>
      </c>
      <c r="AB28" s="121">
        <f t="shared" si="13"/>
        <v>110</v>
      </c>
      <c r="AC28" s="121">
        <f t="shared" si="13"/>
        <v>200</v>
      </c>
      <c r="AD28" s="121">
        <f t="shared" si="13"/>
        <v>285</v>
      </c>
      <c r="AE28" s="121">
        <f t="shared" si="13"/>
        <v>267</v>
      </c>
      <c r="AF28" s="121">
        <f t="shared" si="13"/>
        <v>75</v>
      </c>
      <c r="AG28" s="121">
        <f t="shared" si="13"/>
        <v>0</v>
      </c>
      <c r="AH28" s="121">
        <f>ROUND(SUM(X28:AG28),5)</f>
        <v>1388</v>
      </c>
      <c r="AI28" s="121">
        <f>ROUND(I28+L28+T28+W28+AH28,5)</f>
        <v>522569.12</v>
      </c>
    </row>
    <row r="29" spans="1:35" x14ac:dyDescent="0.25">
      <c r="A29" s="107"/>
      <c r="B29" s="107"/>
      <c r="C29" s="107" t="s">
        <v>97</v>
      </c>
      <c r="D29" s="107"/>
      <c r="E29" s="107"/>
      <c r="F29" s="107"/>
      <c r="G29" s="107"/>
      <c r="H29" s="114">
        <f>H28</f>
        <v>4965</v>
      </c>
      <c r="I29" s="114">
        <f>H29</f>
        <v>4965</v>
      </c>
      <c r="J29" s="114">
        <f>J28</f>
        <v>500</v>
      </c>
      <c r="K29" s="114">
        <f>K28</f>
        <v>71.53</v>
      </c>
      <c r="L29" s="114">
        <f>ROUND(SUM(J29:K29),5)</f>
        <v>571.53</v>
      </c>
      <c r="M29" s="114">
        <f>M28</f>
        <v>155.19999999999999</v>
      </c>
      <c r="N29" s="114">
        <f>N28</f>
        <v>0</v>
      </c>
      <c r="O29" s="114">
        <f>O28</f>
        <v>23302.44</v>
      </c>
      <c r="P29" s="114">
        <f>ROUND(SUM(N29:O29),5)</f>
        <v>23302.44</v>
      </c>
      <c r="Q29" s="114">
        <f>Q28</f>
        <v>-2144.7600000000002</v>
      </c>
      <c r="R29" s="114">
        <f>R28</f>
        <v>6368.83</v>
      </c>
      <c r="S29" s="114">
        <f>ROUND(SUM(Q29:R29),5)</f>
        <v>4224.07</v>
      </c>
      <c r="T29" s="114">
        <f>ROUND(M29+P29+S29,5)</f>
        <v>27681.71</v>
      </c>
      <c r="U29" s="114">
        <f>U28</f>
        <v>0</v>
      </c>
      <c r="V29" s="114">
        <f>V28</f>
        <v>487962.88</v>
      </c>
      <c r="W29" s="114">
        <f>ROUND(SUM(U29:V29),5)</f>
        <v>487962.88</v>
      </c>
      <c r="X29" s="114">
        <f t="shared" ref="X29:AG29" si="14">X28</f>
        <v>110</v>
      </c>
      <c r="Y29" s="114">
        <f t="shared" si="14"/>
        <v>124</v>
      </c>
      <c r="Z29" s="114">
        <f t="shared" si="14"/>
        <v>31</v>
      </c>
      <c r="AA29" s="114">
        <f t="shared" si="14"/>
        <v>186</v>
      </c>
      <c r="AB29" s="114">
        <f t="shared" si="14"/>
        <v>110</v>
      </c>
      <c r="AC29" s="114">
        <f t="shared" si="14"/>
        <v>200</v>
      </c>
      <c r="AD29" s="114">
        <f t="shared" si="14"/>
        <v>285</v>
      </c>
      <c r="AE29" s="114">
        <f t="shared" si="14"/>
        <v>267</v>
      </c>
      <c r="AF29" s="114">
        <f t="shared" si="14"/>
        <v>75</v>
      </c>
      <c r="AG29" s="114">
        <f t="shared" si="14"/>
        <v>0</v>
      </c>
      <c r="AH29" s="114">
        <f>ROUND(SUM(X29:AG29),5)</f>
        <v>1388</v>
      </c>
      <c r="AI29" s="114">
        <f>ROUND(I29+L29+T29+W29+AH29,5)</f>
        <v>522569.12</v>
      </c>
    </row>
    <row r="30" spans="1:35" x14ac:dyDescent="0.25">
      <c r="A30" s="107"/>
      <c r="B30" s="107"/>
      <c r="C30" s="107"/>
      <c r="D30" s="107" t="s">
        <v>8</v>
      </c>
      <c r="E30" s="107"/>
      <c r="F30" s="107"/>
      <c r="G30" s="107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</row>
    <row r="31" spans="1:35" x14ac:dyDescent="0.25">
      <c r="A31" s="107"/>
      <c r="B31" s="107"/>
      <c r="C31" s="107"/>
      <c r="D31" s="107"/>
      <c r="E31" s="107" t="s">
        <v>98</v>
      </c>
      <c r="F31" s="107"/>
      <c r="G31" s="107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</row>
    <row r="32" spans="1:35" x14ac:dyDescent="0.25">
      <c r="A32" s="107"/>
      <c r="B32" s="107"/>
      <c r="C32" s="107"/>
      <c r="D32" s="107"/>
      <c r="E32" s="107"/>
      <c r="F32" s="107" t="s">
        <v>99</v>
      </c>
      <c r="G32" s="107"/>
      <c r="H32" s="114">
        <v>0</v>
      </c>
      <c r="I32" s="114">
        <f t="shared" ref="I32:I48" si="15">H32</f>
        <v>0</v>
      </c>
      <c r="J32" s="114">
        <v>0</v>
      </c>
      <c r="K32" s="114">
        <v>0</v>
      </c>
      <c r="L32" s="114">
        <f t="shared" ref="L32:L48" si="16">ROUND(SUM(J32:K32),5)</f>
        <v>0</v>
      </c>
      <c r="M32" s="114">
        <v>0</v>
      </c>
      <c r="N32" s="114">
        <v>0</v>
      </c>
      <c r="O32" s="114">
        <v>0</v>
      </c>
      <c r="P32" s="114">
        <f t="shared" ref="P32:P48" si="17">ROUND(SUM(N32:O32),5)</f>
        <v>0</v>
      </c>
      <c r="Q32" s="114">
        <v>0</v>
      </c>
      <c r="R32" s="114">
        <v>0</v>
      </c>
      <c r="S32" s="114">
        <f t="shared" ref="S32:S48" si="18">ROUND(SUM(Q32:R32),5)</f>
        <v>0</v>
      </c>
      <c r="T32" s="114">
        <f t="shared" ref="T32:T48" si="19">ROUND(M32+P32+S32,5)</f>
        <v>0</v>
      </c>
      <c r="U32" s="114">
        <v>0</v>
      </c>
      <c r="V32" s="114">
        <v>131960.95999999999</v>
      </c>
      <c r="W32" s="114">
        <f t="shared" ref="W32:W48" si="20">ROUND(SUM(U32:V32),5)</f>
        <v>131960.95999999999</v>
      </c>
      <c r="X32" s="114">
        <v>0</v>
      </c>
      <c r="Y32" s="114">
        <v>0</v>
      </c>
      <c r="Z32" s="114">
        <v>0</v>
      </c>
      <c r="AA32" s="114">
        <v>0</v>
      </c>
      <c r="AB32" s="114">
        <v>0</v>
      </c>
      <c r="AC32" s="114">
        <v>0</v>
      </c>
      <c r="AD32" s="114">
        <v>0</v>
      </c>
      <c r="AE32" s="114">
        <v>0</v>
      </c>
      <c r="AF32" s="114">
        <v>0</v>
      </c>
      <c r="AG32" s="114">
        <v>0</v>
      </c>
      <c r="AH32" s="114">
        <f t="shared" ref="AH32:AH48" si="21">ROUND(SUM(X32:AG32),5)</f>
        <v>0</v>
      </c>
      <c r="AI32" s="114">
        <f t="shared" ref="AI32:AI48" si="22">ROUND(I32+L32+T32+W32+AH32,5)</f>
        <v>131960.95999999999</v>
      </c>
    </row>
    <row r="33" spans="1:35" x14ac:dyDescent="0.25">
      <c r="A33" s="107"/>
      <c r="B33" s="107"/>
      <c r="C33" s="107"/>
      <c r="D33" s="107"/>
      <c r="E33" s="107"/>
      <c r="F33" s="107" t="s">
        <v>100</v>
      </c>
      <c r="G33" s="107"/>
      <c r="H33" s="114">
        <v>0</v>
      </c>
      <c r="I33" s="114">
        <f t="shared" si="15"/>
        <v>0</v>
      </c>
      <c r="J33" s="114">
        <v>0</v>
      </c>
      <c r="K33" s="114">
        <v>0</v>
      </c>
      <c r="L33" s="114">
        <f t="shared" si="16"/>
        <v>0</v>
      </c>
      <c r="M33" s="114">
        <v>0</v>
      </c>
      <c r="N33" s="114">
        <v>0</v>
      </c>
      <c r="O33" s="114">
        <v>0</v>
      </c>
      <c r="P33" s="114">
        <f t="shared" si="17"/>
        <v>0</v>
      </c>
      <c r="Q33" s="114">
        <v>0</v>
      </c>
      <c r="R33" s="114">
        <v>0</v>
      </c>
      <c r="S33" s="114">
        <f t="shared" si="18"/>
        <v>0</v>
      </c>
      <c r="T33" s="114">
        <f t="shared" si="19"/>
        <v>0</v>
      </c>
      <c r="U33" s="114">
        <v>0</v>
      </c>
      <c r="V33" s="114">
        <v>525</v>
      </c>
      <c r="W33" s="114">
        <f t="shared" si="20"/>
        <v>525</v>
      </c>
      <c r="X33" s="114">
        <v>0</v>
      </c>
      <c r="Y33" s="114">
        <v>0</v>
      </c>
      <c r="Z33" s="114">
        <v>0</v>
      </c>
      <c r="AA33" s="114">
        <v>0</v>
      </c>
      <c r="AB33" s="114">
        <v>0</v>
      </c>
      <c r="AC33" s="114">
        <v>0</v>
      </c>
      <c r="AD33" s="114">
        <v>0</v>
      </c>
      <c r="AE33" s="114">
        <v>0</v>
      </c>
      <c r="AF33" s="114">
        <v>0</v>
      </c>
      <c r="AG33" s="114">
        <v>0</v>
      </c>
      <c r="AH33" s="114">
        <f t="shared" si="21"/>
        <v>0</v>
      </c>
      <c r="AI33" s="114">
        <f t="shared" si="22"/>
        <v>525</v>
      </c>
    </row>
    <row r="34" spans="1:35" x14ac:dyDescent="0.25">
      <c r="A34" s="107"/>
      <c r="B34" s="107"/>
      <c r="C34" s="107"/>
      <c r="D34" s="107"/>
      <c r="E34" s="107"/>
      <c r="F34" s="107" t="s">
        <v>402</v>
      </c>
      <c r="G34" s="107"/>
      <c r="H34" s="114">
        <v>0</v>
      </c>
      <c r="I34" s="114">
        <f t="shared" si="15"/>
        <v>0</v>
      </c>
      <c r="J34" s="114">
        <v>0</v>
      </c>
      <c r="K34" s="114">
        <v>0</v>
      </c>
      <c r="L34" s="114">
        <f t="shared" si="16"/>
        <v>0</v>
      </c>
      <c r="M34" s="114">
        <v>0</v>
      </c>
      <c r="N34" s="114">
        <v>0</v>
      </c>
      <c r="O34" s="114">
        <v>0</v>
      </c>
      <c r="P34" s="114">
        <f t="shared" si="17"/>
        <v>0</v>
      </c>
      <c r="Q34" s="114">
        <v>0</v>
      </c>
      <c r="R34" s="114">
        <v>0</v>
      </c>
      <c r="S34" s="114">
        <f t="shared" si="18"/>
        <v>0</v>
      </c>
      <c r="T34" s="114">
        <f t="shared" si="19"/>
        <v>0</v>
      </c>
      <c r="U34" s="114">
        <v>0</v>
      </c>
      <c r="V34" s="114">
        <v>11621.8</v>
      </c>
      <c r="W34" s="114">
        <f t="shared" si="20"/>
        <v>11621.8</v>
      </c>
      <c r="X34" s="114">
        <v>0</v>
      </c>
      <c r="Y34" s="114">
        <v>0</v>
      </c>
      <c r="Z34" s="114">
        <v>0</v>
      </c>
      <c r="AA34" s="114">
        <v>0</v>
      </c>
      <c r="AB34" s="114">
        <v>0</v>
      </c>
      <c r="AC34" s="114">
        <v>0</v>
      </c>
      <c r="AD34" s="114">
        <v>0</v>
      </c>
      <c r="AE34" s="114">
        <v>0</v>
      </c>
      <c r="AF34" s="114">
        <v>0</v>
      </c>
      <c r="AG34" s="114">
        <v>0</v>
      </c>
      <c r="AH34" s="114">
        <f t="shared" si="21"/>
        <v>0</v>
      </c>
      <c r="AI34" s="114">
        <f t="shared" si="22"/>
        <v>11621.8</v>
      </c>
    </row>
    <row r="35" spans="1:35" x14ac:dyDescent="0.25">
      <c r="A35" s="107"/>
      <c r="B35" s="107"/>
      <c r="C35" s="107"/>
      <c r="D35" s="107"/>
      <c r="E35" s="107"/>
      <c r="F35" s="107" t="s">
        <v>101</v>
      </c>
      <c r="G35" s="107"/>
      <c r="H35" s="114">
        <v>0</v>
      </c>
      <c r="I35" s="114">
        <f t="shared" si="15"/>
        <v>0</v>
      </c>
      <c r="J35" s="114">
        <v>0</v>
      </c>
      <c r="K35" s="114">
        <v>0</v>
      </c>
      <c r="L35" s="114">
        <f t="shared" si="16"/>
        <v>0</v>
      </c>
      <c r="M35" s="114">
        <v>0</v>
      </c>
      <c r="N35" s="114">
        <v>0</v>
      </c>
      <c r="O35" s="114">
        <v>0</v>
      </c>
      <c r="P35" s="114">
        <f t="shared" si="17"/>
        <v>0</v>
      </c>
      <c r="Q35" s="114">
        <v>0</v>
      </c>
      <c r="R35" s="114">
        <v>0</v>
      </c>
      <c r="S35" s="114">
        <f t="shared" si="18"/>
        <v>0</v>
      </c>
      <c r="T35" s="114">
        <f t="shared" si="19"/>
        <v>0</v>
      </c>
      <c r="U35" s="114">
        <v>0</v>
      </c>
      <c r="V35" s="114">
        <v>8618</v>
      </c>
      <c r="W35" s="114">
        <f t="shared" si="20"/>
        <v>8618</v>
      </c>
      <c r="X35" s="114">
        <v>0</v>
      </c>
      <c r="Y35" s="114">
        <v>0</v>
      </c>
      <c r="Z35" s="114">
        <v>0</v>
      </c>
      <c r="AA35" s="114">
        <v>0</v>
      </c>
      <c r="AB35" s="114">
        <v>0</v>
      </c>
      <c r="AC35" s="114">
        <v>0</v>
      </c>
      <c r="AD35" s="114">
        <v>0</v>
      </c>
      <c r="AE35" s="114">
        <v>0</v>
      </c>
      <c r="AF35" s="114">
        <v>0</v>
      </c>
      <c r="AG35" s="114">
        <v>0</v>
      </c>
      <c r="AH35" s="114">
        <f t="shared" si="21"/>
        <v>0</v>
      </c>
      <c r="AI35" s="114">
        <f t="shared" si="22"/>
        <v>8618</v>
      </c>
    </row>
    <row r="36" spans="1:35" x14ac:dyDescent="0.25">
      <c r="A36" s="107"/>
      <c r="B36" s="107"/>
      <c r="C36" s="107"/>
      <c r="D36" s="107"/>
      <c r="E36" s="107"/>
      <c r="F36" s="107" t="s">
        <v>102</v>
      </c>
      <c r="G36" s="107"/>
      <c r="H36" s="114">
        <v>0</v>
      </c>
      <c r="I36" s="114">
        <f t="shared" si="15"/>
        <v>0</v>
      </c>
      <c r="J36" s="114">
        <v>0</v>
      </c>
      <c r="K36" s="114">
        <v>0</v>
      </c>
      <c r="L36" s="114">
        <f t="shared" si="16"/>
        <v>0</v>
      </c>
      <c r="M36" s="114">
        <v>0</v>
      </c>
      <c r="N36" s="114">
        <v>0</v>
      </c>
      <c r="O36" s="114">
        <v>0</v>
      </c>
      <c r="P36" s="114">
        <f t="shared" si="17"/>
        <v>0</v>
      </c>
      <c r="Q36" s="114">
        <v>0</v>
      </c>
      <c r="R36" s="114">
        <v>0</v>
      </c>
      <c r="S36" s="114">
        <f t="shared" si="18"/>
        <v>0</v>
      </c>
      <c r="T36" s="114">
        <f t="shared" si="19"/>
        <v>0</v>
      </c>
      <c r="U36" s="114">
        <v>0</v>
      </c>
      <c r="V36" s="114">
        <v>8522.0400000000009</v>
      </c>
      <c r="W36" s="114">
        <f t="shared" si="20"/>
        <v>8522.0400000000009</v>
      </c>
      <c r="X36" s="114">
        <v>0</v>
      </c>
      <c r="Y36" s="114">
        <v>0</v>
      </c>
      <c r="Z36" s="114">
        <v>0</v>
      </c>
      <c r="AA36" s="114">
        <v>0</v>
      </c>
      <c r="AB36" s="114">
        <v>0</v>
      </c>
      <c r="AC36" s="114">
        <v>0</v>
      </c>
      <c r="AD36" s="114">
        <v>0</v>
      </c>
      <c r="AE36" s="114">
        <v>0</v>
      </c>
      <c r="AF36" s="114">
        <v>0</v>
      </c>
      <c r="AG36" s="114">
        <v>0</v>
      </c>
      <c r="AH36" s="114">
        <f t="shared" si="21"/>
        <v>0</v>
      </c>
      <c r="AI36" s="114">
        <f t="shared" si="22"/>
        <v>8522.0400000000009</v>
      </c>
    </row>
    <row r="37" spans="1:35" x14ac:dyDescent="0.25">
      <c r="A37" s="107"/>
      <c r="B37" s="107"/>
      <c r="C37" s="107"/>
      <c r="D37" s="107"/>
      <c r="E37" s="107"/>
      <c r="F37" s="107" t="s">
        <v>747</v>
      </c>
      <c r="G37" s="107"/>
      <c r="H37" s="114">
        <v>0</v>
      </c>
      <c r="I37" s="114">
        <f t="shared" si="15"/>
        <v>0</v>
      </c>
      <c r="J37" s="114">
        <v>0</v>
      </c>
      <c r="K37" s="114">
        <v>0</v>
      </c>
      <c r="L37" s="114">
        <f t="shared" si="16"/>
        <v>0</v>
      </c>
      <c r="M37" s="114">
        <v>0</v>
      </c>
      <c r="N37" s="114">
        <v>0</v>
      </c>
      <c r="O37" s="114">
        <v>0</v>
      </c>
      <c r="P37" s="114">
        <f t="shared" si="17"/>
        <v>0</v>
      </c>
      <c r="Q37" s="114">
        <v>0</v>
      </c>
      <c r="R37" s="114">
        <v>0</v>
      </c>
      <c r="S37" s="114">
        <f t="shared" si="18"/>
        <v>0</v>
      </c>
      <c r="T37" s="114">
        <f t="shared" si="19"/>
        <v>0</v>
      </c>
      <c r="U37" s="114">
        <v>0</v>
      </c>
      <c r="V37" s="114">
        <v>32315</v>
      </c>
      <c r="W37" s="114">
        <f t="shared" si="20"/>
        <v>32315</v>
      </c>
      <c r="X37" s="114">
        <v>0</v>
      </c>
      <c r="Y37" s="114">
        <v>0</v>
      </c>
      <c r="Z37" s="114">
        <v>0</v>
      </c>
      <c r="AA37" s="114">
        <v>0</v>
      </c>
      <c r="AB37" s="114">
        <v>0</v>
      </c>
      <c r="AC37" s="114">
        <v>0</v>
      </c>
      <c r="AD37" s="114">
        <v>0</v>
      </c>
      <c r="AE37" s="114">
        <v>0</v>
      </c>
      <c r="AF37" s="114">
        <v>0</v>
      </c>
      <c r="AG37" s="114">
        <v>0</v>
      </c>
      <c r="AH37" s="114">
        <f t="shared" si="21"/>
        <v>0</v>
      </c>
      <c r="AI37" s="114">
        <f t="shared" si="22"/>
        <v>32315</v>
      </c>
    </row>
    <row r="38" spans="1:35" x14ac:dyDescent="0.25">
      <c r="A38" s="107"/>
      <c r="B38" s="107"/>
      <c r="C38" s="107"/>
      <c r="D38" s="107"/>
      <c r="E38" s="107"/>
      <c r="F38" s="107" t="s">
        <v>103</v>
      </c>
      <c r="G38" s="107"/>
      <c r="H38" s="114">
        <v>0</v>
      </c>
      <c r="I38" s="114">
        <f t="shared" si="15"/>
        <v>0</v>
      </c>
      <c r="J38" s="114">
        <v>0</v>
      </c>
      <c r="K38" s="114">
        <v>0</v>
      </c>
      <c r="L38" s="114">
        <f t="shared" si="16"/>
        <v>0</v>
      </c>
      <c r="M38" s="114">
        <v>0</v>
      </c>
      <c r="N38" s="114">
        <v>0</v>
      </c>
      <c r="O38" s="114">
        <v>0</v>
      </c>
      <c r="P38" s="114">
        <f t="shared" si="17"/>
        <v>0</v>
      </c>
      <c r="Q38" s="114">
        <v>0</v>
      </c>
      <c r="R38" s="114">
        <v>0</v>
      </c>
      <c r="S38" s="114">
        <f t="shared" si="18"/>
        <v>0</v>
      </c>
      <c r="T38" s="114">
        <f t="shared" si="19"/>
        <v>0</v>
      </c>
      <c r="U38" s="114">
        <v>0</v>
      </c>
      <c r="V38" s="114">
        <v>20260.88</v>
      </c>
      <c r="W38" s="114">
        <f t="shared" si="20"/>
        <v>20260.88</v>
      </c>
      <c r="X38" s="114">
        <v>0</v>
      </c>
      <c r="Y38" s="114">
        <v>0</v>
      </c>
      <c r="Z38" s="114">
        <v>0</v>
      </c>
      <c r="AA38" s="114">
        <v>0</v>
      </c>
      <c r="AB38" s="114">
        <v>0</v>
      </c>
      <c r="AC38" s="114">
        <v>0</v>
      </c>
      <c r="AD38" s="114">
        <v>0</v>
      </c>
      <c r="AE38" s="114">
        <v>0</v>
      </c>
      <c r="AF38" s="114">
        <v>0</v>
      </c>
      <c r="AG38" s="114">
        <v>0</v>
      </c>
      <c r="AH38" s="114">
        <f t="shared" si="21"/>
        <v>0</v>
      </c>
      <c r="AI38" s="114">
        <f t="shared" si="22"/>
        <v>20260.88</v>
      </c>
    </row>
    <row r="39" spans="1:35" x14ac:dyDescent="0.25">
      <c r="A39" s="107"/>
      <c r="B39" s="107"/>
      <c r="C39" s="107"/>
      <c r="D39" s="107"/>
      <c r="E39" s="107"/>
      <c r="F39" s="107" t="s">
        <v>104</v>
      </c>
      <c r="G39" s="107"/>
      <c r="H39" s="114">
        <v>0</v>
      </c>
      <c r="I39" s="114">
        <f t="shared" si="15"/>
        <v>0</v>
      </c>
      <c r="J39" s="114">
        <v>0</v>
      </c>
      <c r="K39" s="114">
        <v>0</v>
      </c>
      <c r="L39" s="114">
        <f t="shared" si="16"/>
        <v>0</v>
      </c>
      <c r="M39" s="114">
        <v>0</v>
      </c>
      <c r="N39" s="114">
        <v>0</v>
      </c>
      <c r="O39" s="114">
        <v>0</v>
      </c>
      <c r="P39" s="114">
        <f t="shared" si="17"/>
        <v>0</v>
      </c>
      <c r="Q39" s="114">
        <v>0</v>
      </c>
      <c r="R39" s="114">
        <v>0</v>
      </c>
      <c r="S39" s="114">
        <f t="shared" si="18"/>
        <v>0</v>
      </c>
      <c r="T39" s="114">
        <f t="shared" si="19"/>
        <v>0</v>
      </c>
      <c r="U39" s="114">
        <v>0</v>
      </c>
      <c r="V39" s="114">
        <v>2730.31</v>
      </c>
      <c r="W39" s="114">
        <f t="shared" si="20"/>
        <v>2730.31</v>
      </c>
      <c r="X39" s="114">
        <v>0</v>
      </c>
      <c r="Y39" s="114">
        <v>0</v>
      </c>
      <c r="Z39" s="114">
        <v>0</v>
      </c>
      <c r="AA39" s="114">
        <v>0</v>
      </c>
      <c r="AB39" s="114">
        <v>0</v>
      </c>
      <c r="AC39" s="114">
        <v>0</v>
      </c>
      <c r="AD39" s="114">
        <v>0</v>
      </c>
      <c r="AE39" s="114">
        <v>0</v>
      </c>
      <c r="AF39" s="114">
        <v>0</v>
      </c>
      <c r="AG39" s="114">
        <v>0</v>
      </c>
      <c r="AH39" s="114">
        <f t="shared" si="21"/>
        <v>0</v>
      </c>
      <c r="AI39" s="114">
        <f t="shared" si="22"/>
        <v>2730.31</v>
      </c>
    </row>
    <row r="40" spans="1:35" x14ac:dyDescent="0.25">
      <c r="A40" s="107"/>
      <c r="B40" s="107"/>
      <c r="C40" s="107"/>
      <c r="D40" s="107"/>
      <c r="E40" s="107"/>
      <c r="F40" s="107" t="s">
        <v>105</v>
      </c>
      <c r="G40" s="107"/>
      <c r="H40" s="114">
        <v>0</v>
      </c>
      <c r="I40" s="114">
        <f t="shared" si="15"/>
        <v>0</v>
      </c>
      <c r="J40" s="114">
        <v>0</v>
      </c>
      <c r="K40" s="114">
        <v>0</v>
      </c>
      <c r="L40" s="114">
        <f t="shared" si="16"/>
        <v>0</v>
      </c>
      <c r="M40" s="114">
        <v>0</v>
      </c>
      <c r="N40" s="114">
        <v>0</v>
      </c>
      <c r="O40" s="114">
        <v>0</v>
      </c>
      <c r="P40" s="114">
        <f t="shared" si="17"/>
        <v>0</v>
      </c>
      <c r="Q40" s="114">
        <v>0</v>
      </c>
      <c r="R40" s="114">
        <v>0</v>
      </c>
      <c r="S40" s="114">
        <f t="shared" si="18"/>
        <v>0</v>
      </c>
      <c r="T40" s="114">
        <f t="shared" si="19"/>
        <v>0</v>
      </c>
      <c r="U40" s="114">
        <v>0</v>
      </c>
      <c r="V40" s="114">
        <v>31097.14</v>
      </c>
      <c r="W40" s="114">
        <f t="shared" si="20"/>
        <v>31097.14</v>
      </c>
      <c r="X40" s="114">
        <v>0</v>
      </c>
      <c r="Y40" s="114">
        <v>0</v>
      </c>
      <c r="Z40" s="114">
        <v>0</v>
      </c>
      <c r="AA40" s="114">
        <v>0</v>
      </c>
      <c r="AB40" s="114">
        <v>0</v>
      </c>
      <c r="AC40" s="114">
        <v>0</v>
      </c>
      <c r="AD40" s="114">
        <v>0</v>
      </c>
      <c r="AE40" s="114">
        <v>0</v>
      </c>
      <c r="AF40" s="114">
        <v>0</v>
      </c>
      <c r="AG40" s="114">
        <v>0</v>
      </c>
      <c r="AH40" s="114">
        <f t="shared" si="21"/>
        <v>0</v>
      </c>
      <c r="AI40" s="114">
        <f t="shared" si="22"/>
        <v>31097.14</v>
      </c>
    </row>
    <row r="41" spans="1:35" x14ac:dyDescent="0.25">
      <c r="A41" s="107"/>
      <c r="B41" s="107"/>
      <c r="C41" s="107"/>
      <c r="D41" s="107"/>
      <c r="E41" s="107"/>
      <c r="F41" s="107" t="s">
        <v>106</v>
      </c>
      <c r="G41" s="107"/>
      <c r="H41" s="114">
        <v>0</v>
      </c>
      <c r="I41" s="114">
        <f t="shared" si="15"/>
        <v>0</v>
      </c>
      <c r="J41" s="114">
        <v>0</v>
      </c>
      <c r="K41" s="114">
        <v>0</v>
      </c>
      <c r="L41" s="114">
        <f t="shared" si="16"/>
        <v>0</v>
      </c>
      <c r="M41" s="114">
        <v>0</v>
      </c>
      <c r="N41" s="114">
        <v>0</v>
      </c>
      <c r="O41" s="114">
        <v>0</v>
      </c>
      <c r="P41" s="114">
        <f t="shared" si="17"/>
        <v>0</v>
      </c>
      <c r="Q41" s="114">
        <v>0</v>
      </c>
      <c r="R41" s="114">
        <v>0</v>
      </c>
      <c r="S41" s="114">
        <f t="shared" si="18"/>
        <v>0</v>
      </c>
      <c r="T41" s="114">
        <f t="shared" si="19"/>
        <v>0</v>
      </c>
      <c r="U41" s="114">
        <v>0</v>
      </c>
      <c r="V41" s="114">
        <v>1229.67</v>
      </c>
      <c r="W41" s="114">
        <f t="shared" si="20"/>
        <v>1229.67</v>
      </c>
      <c r="X41" s="114">
        <v>0</v>
      </c>
      <c r="Y41" s="114">
        <v>0</v>
      </c>
      <c r="Z41" s="114">
        <v>0</v>
      </c>
      <c r="AA41" s="114">
        <v>0</v>
      </c>
      <c r="AB41" s="114">
        <v>0</v>
      </c>
      <c r="AC41" s="114">
        <v>0</v>
      </c>
      <c r="AD41" s="114">
        <v>0</v>
      </c>
      <c r="AE41" s="114">
        <v>0</v>
      </c>
      <c r="AF41" s="114">
        <v>0</v>
      </c>
      <c r="AG41" s="114">
        <v>0</v>
      </c>
      <c r="AH41" s="114">
        <f t="shared" si="21"/>
        <v>0</v>
      </c>
      <c r="AI41" s="114">
        <f t="shared" si="22"/>
        <v>1229.67</v>
      </c>
    </row>
    <row r="42" spans="1:35" x14ac:dyDescent="0.25">
      <c r="A42" s="107"/>
      <c r="B42" s="107"/>
      <c r="C42" s="107"/>
      <c r="D42" s="107"/>
      <c r="E42" s="107"/>
      <c r="F42" s="107" t="s">
        <v>107</v>
      </c>
      <c r="G42" s="107"/>
      <c r="H42" s="114">
        <v>0</v>
      </c>
      <c r="I42" s="114">
        <f t="shared" si="15"/>
        <v>0</v>
      </c>
      <c r="J42" s="114">
        <v>0</v>
      </c>
      <c r="K42" s="114">
        <v>0</v>
      </c>
      <c r="L42" s="114">
        <f t="shared" si="16"/>
        <v>0</v>
      </c>
      <c r="M42" s="114">
        <v>0</v>
      </c>
      <c r="N42" s="114">
        <v>0</v>
      </c>
      <c r="O42" s="114">
        <v>0</v>
      </c>
      <c r="P42" s="114">
        <f t="shared" si="17"/>
        <v>0</v>
      </c>
      <c r="Q42" s="114">
        <v>0</v>
      </c>
      <c r="R42" s="114">
        <v>0</v>
      </c>
      <c r="S42" s="114">
        <f t="shared" si="18"/>
        <v>0</v>
      </c>
      <c r="T42" s="114">
        <f t="shared" si="19"/>
        <v>0</v>
      </c>
      <c r="U42" s="114">
        <v>0</v>
      </c>
      <c r="V42" s="114">
        <v>806.66</v>
      </c>
      <c r="W42" s="114">
        <f t="shared" si="20"/>
        <v>806.66</v>
      </c>
      <c r="X42" s="114">
        <v>0</v>
      </c>
      <c r="Y42" s="114">
        <v>0</v>
      </c>
      <c r="Z42" s="114">
        <v>0</v>
      </c>
      <c r="AA42" s="114">
        <v>0</v>
      </c>
      <c r="AB42" s="114">
        <v>0</v>
      </c>
      <c r="AC42" s="114">
        <v>0</v>
      </c>
      <c r="AD42" s="114">
        <v>0</v>
      </c>
      <c r="AE42" s="114">
        <v>0</v>
      </c>
      <c r="AF42" s="114">
        <v>0</v>
      </c>
      <c r="AG42" s="114">
        <v>0</v>
      </c>
      <c r="AH42" s="114">
        <f t="shared" si="21"/>
        <v>0</v>
      </c>
      <c r="AI42" s="114">
        <f t="shared" si="22"/>
        <v>806.66</v>
      </c>
    </row>
    <row r="43" spans="1:35" x14ac:dyDescent="0.25">
      <c r="A43" s="107"/>
      <c r="B43" s="107"/>
      <c r="C43" s="107"/>
      <c r="D43" s="107"/>
      <c r="E43" s="107"/>
      <c r="F43" s="107" t="s">
        <v>108</v>
      </c>
      <c r="G43" s="107"/>
      <c r="H43" s="114">
        <v>0</v>
      </c>
      <c r="I43" s="114">
        <f t="shared" si="15"/>
        <v>0</v>
      </c>
      <c r="J43" s="114">
        <v>0</v>
      </c>
      <c r="K43" s="114">
        <v>0</v>
      </c>
      <c r="L43" s="114">
        <f t="shared" si="16"/>
        <v>0</v>
      </c>
      <c r="M43" s="114">
        <v>0</v>
      </c>
      <c r="N43" s="114">
        <v>0</v>
      </c>
      <c r="O43" s="114">
        <v>0</v>
      </c>
      <c r="P43" s="114">
        <f t="shared" si="17"/>
        <v>0</v>
      </c>
      <c r="Q43" s="114">
        <v>0</v>
      </c>
      <c r="R43" s="114">
        <v>0</v>
      </c>
      <c r="S43" s="114">
        <f t="shared" si="18"/>
        <v>0</v>
      </c>
      <c r="T43" s="114">
        <f t="shared" si="19"/>
        <v>0</v>
      </c>
      <c r="U43" s="114">
        <v>0</v>
      </c>
      <c r="V43" s="114">
        <v>1048.78</v>
      </c>
      <c r="W43" s="114">
        <f t="shared" si="20"/>
        <v>1048.78</v>
      </c>
      <c r="X43" s="114">
        <v>0</v>
      </c>
      <c r="Y43" s="114">
        <v>0</v>
      </c>
      <c r="Z43" s="114">
        <v>0</v>
      </c>
      <c r="AA43" s="114">
        <v>0</v>
      </c>
      <c r="AB43" s="114">
        <v>0</v>
      </c>
      <c r="AC43" s="114">
        <v>0</v>
      </c>
      <c r="AD43" s="114">
        <v>0</v>
      </c>
      <c r="AE43" s="114">
        <v>0</v>
      </c>
      <c r="AF43" s="114">
        <v>0</v>
      </c>
      <c r="AG43" s="114">
        <v>0</v>
      </c>
      <c r="AH43" s="114">
        <f t="shared" si="21"/>
        <v>0</v>
      </c>
      <c r="AI43" s="114">
        <f t="shared" si="22"/>
        <v>1048.78</v>
      </c>
    </row>
    <row r="44" spans="1:35" x14ac:dyDescent="0.25">
      <c r="A44" s="107"/>
      <c r="B44" s="107"/>
      <c r="C44" s="107"/>
      <c r="D44" s="107"/>
      <c r="E44" s="107"/>
      <c r="F44" s="107" t="s">
        <v>109</v>
      </c>
      <c r="G44" s="107"/>
      <c r="H44" s="114">
        <v>0</v>
      </c>
      <c r="I44" s="114">
        <f t="shared" si="15"/>
        <v>0</v>
      </c>
      <c r="J44" s="114">
        <v>0</v>
      </c>
      <c r="K44" s="114">
        <v>0</v>
      </c>
      <c r="L44" s="114">
        <f t="shared" si="16"/>
        <v>0</v>
      </c>
      <c r="M44" s="114">
        <v>0</v>
      </c>
      <c r="N44" s="114">
        <v>0</v>
      </c>
      <c r="O44" s="114">
        <v>0</v>
      </c>
      <c r="P44" s="114">
        <f t="shared" si="17"/>
        <v>0</v>
      </c>
      <c r="Q44" s="114">
        <v>0</v>
      </c>
      <c r="R44" s="114">
        <v>0</v>
      </c>
      <c r="S44" s="114">
        <f t="shared" si="18"/>
        <v>0</v>
      </c>
      <c r="T44" s="114">
        <f t="shared" si="19"/>
        <v>0</v>
      </c>
      <c r="U44" s="114">
        <v>0</v>
      </c>
      <c r="V44" s="114">
        <v>249.9</v>
      </c>
      <c r="W44" s="114">
        <f t="shared" si="20"/>
        <v>249.9</v>
      </c>
      <c r="X44" s="114">
        <v>0</v>
      </c>
      <c r="Y44" s="114">
        <v>0</v>
      </c>
      <c r="Z44" s="114">
        <v>0</v>
      </c>
      <c r="AA44" s="114">
        <v>0</v>
      </c>
      <c r="AB44" s="114">
        <v>0</v>
      </c>
      <c r="AC44" s="114">
        <v>0</v>
      </c>
      <c r="AD44" s="114">
        <v>0</v>
      </c>
      <c r="AE44" s="114">
        <v>0</v>
      </c>
      <c r="AF44" s="114">
        <v>0</v>
      </c>
      <c r="AG44" s="114">
        <v>0</v>
      </c>
      <c r="AH44" s="114">
        <f t="shared" si="21"/>
        <v>0</v>
      </c>
      <c r="AI44" s="114">
        <f t="shared" si="22"/>
        <v>249.9</v>
      </c>
    </row>
    <row r="45" spans="1:35" x14ac:dyDescent="0.25">
      <c r="A45" s="107"/>
      <c r="B45" s="107"/>
      <c r="C45" s="107"/>
      <c r="D45" s="107"/>
      <c r="E45" s="107"/>
      <c r="F45" s="107" t="s">
        <v>111</v>
      </c>
      <c r="G45" s="107"/>
      <c r="H45" s="114">
        <v>0</v>
      </c>
      <c r="I45" s="114">
        <f t="shared" si="15"/>
        <v>0</v>
      </c>
      <c r="J45" s="114">
        <v>0</v>
      </c>
      <c r="K45" s="114">
        <v>0</v>
      </c>
      <c r="L45" s="114">
        <f t="shared" si="16"/>
        <v>0</v>
      </c>
      <c r="M45" s="114">
        <v>0</v>
      </c>
      <c r="N45" s="114">
        <v>0</v>
      </c>
      <c r="O45" s="114">
        <v>0</v>
      </c>
      <c r="P45" s="114">
        <f t="shared" si="17"/>
        <v>0</v>
      </c>
      <c r="Q45" s="114">
        <v>0</v>
      </c>
      <c r="R45" s="114">
        <v>0</v>
      </c>
      <c r="S45" s="114">
        <f t="shared" si="18"/>
        <v>0</v>
      </c>
      <c r="T45" s="114">
        <f t="shared" si="19"/>
        <v>0</v>
      </c>
      <c r="U45" s="114">
        <v>0</v>
      </c>
      <c r="V45" s="114">
        <v>1763.48</v>
      </c>
      <c r="W45" s="114">
        <f t="shared" si="20"/>
        <v>1763.48</v>
      </c>
      <c r="X45" s="114">
        <v>0</v>
      </c>
      <c r="Y45" s="114">
        <v>0</v>
      </c>
      <c r="Z45" s="114">
        <v>0</v>
      </c>
      <c r="AA45" s="114">
        <v>0</v>
      </c>
      <c r="AB45" s="114">
        <v>0</v>
      </c>
      <c r="AC45" s="114">
        <v>0</v>
      </c>
      <c r="AD45" s="114">
        <v>0</v>
      </c>
      <c r="AE45" s="114">
        <v>0</v>
      </c>
      <c r="AF45" s="114">
        <v>0</v>
      </c>
      <c r="AG45" s="114">
        <v>0</v>
      </c>
      <c r="AH45" s="114">
        <f t="shared" si="21"/>
        <v>0</v>
      </c>
      <c r="AI45" s="114">
        <f t="shared" si="22"/>
        <v>1763.48</v>
      </c>
    </row>
    <row r="46" spans="1:35" x14ac:dyDescent="0.25">
      <c r="A46" s="107"/>
      <c r="B46" s="107"/>
      <c r="C46" s="107"/>
      <c r="D46" s="107"/>
      <c r="E46" s="107"/>
      <c r="F46" s="107" t="s">
        <v>113</v>
      </c>
      <c r="G46" s="107"/>
      <c r="H46" s="114">
        <v>0</v>
      </c>
      <c r="I46" s="114">
        <f t="shared" si="15"/>
        <v>0</v>
      </c>
      <c r="J46" s="114">
        <v>0</v>
      </c>
      <c r="K46" s="114">
        <v>0</v>
      </c>
      <c r="L46" s="114">
        <f t="shared" si="16"/>
        <v>0</v>
      </c>
      <c r="M46" s="114">
        <v>0</v>
      </c>
      <c r="N46" s="114">
        <v>0</v>
      </c>
      <c r="O46" s="114">
        <v>0</v>
      </c>
      <c r="P46" s="114">
        <f t="shared" si="17"/>
        <v>0</v>
      </c>
      <c r="Q46" s="114">
        <v>0</v>
      </c>
      <c r="R46" s="114">
        <v>0</v>
      </c>
      <c r="S46" s="114">
        <f t="shared" si="18"/>
        <v>0</v>
      </c>
      <c r="T46" s="114">
        <f t="shared" si="19"/>
        <v>0</v>
      </c>
      <c r="U46" s="114">
        <v>0</v>
      </c>
      <c r="V46" s="114">
        <v>1186.8800000000001</v>
      </c>
      <c r="W46" s="114">
        <f t="shared" si="20"/>
        <v>1186.8800000000001</v>
      </c>
      <c r="X46" s="114">
        <v>0</v>
      </c>
      <c r="Y46" s="114">
        <v>0</v>
      </c>
      <c r="Z46" s="114">
        <v>0</v>
      </c>
      <c r="AA46" s="114">
        <v>0</v>
      </c>
      <c r="AB46" s="114">
        <v>0</v>
      </c>
      <c r="AC46" s="114">
        <v>0</v>
      </c>
      <c r="AD46" s="114">
        <v>0</v>
      </c>
      <c r="AE46" s="114">
        <v>0</v>
      </c>
      <c r="AF46" s="114">
        <v>0</v>
      </c>
      <c r="AG46" s="114">
        <v>0</v>
      </c>
      <c r="AH46" s="114">
        <f t="shared" si="21"/>
        <v>0</v>
      </c>
      <c r="AI46" s="114">
        <f t="shared" si="22"/>
        <v>1186.8800000000001</v>
      </c>
    </row>
    <row r="47" spans="1:35" ht="15.75" thickBot="1" x14ac:dyDescent="0.3">
      <c r="A47" s="107"/>
      <c r="B47" s="107"/>
      <c r="C47" s="107"/>
      <c r="D47" s="107"/>
      <c r="E47" s="107"/>
      <c r="F47" s="107" t="s">
        <v>115</v>
      </c>
      <c r="G47" s="107"/>
      <c r="H47" s="117">
        <v>0</v>
      </c>
      <c r="I47" s="117">
        <f t="shared" si="15"/>
        <v>0</v>
      </c>
      <c r="J47" s="117">
        <v>0</v>
      </c>
      <c r="K47" s="117">
        <v>0</v>
      </c>
      <c r="L47" s="117">
        <f t="shared" si="16"/>
        <v>0</v>
      </c>
      <c r="M47" s="117">
        <v>0</v>
      </c>
      <c r="N47" s="117">
        <v>0</v>
      </c>
      <c r="O47" s="117">
        <v>0</v>
      </c>
      <c r="P47" s="117">
        <f t="shared" si="17"/>
        <v>0</v>
      </c>
      <c r="Q47" s="117">
        <v>0</v>
      </c>
      <c r="R47" s="117">
        <v>0</v>
      </c>
      <c r="S47" s="117">
        <f t="shared" si="18"/>
        <v>0</v>
      </c>
      <c r="T47" s="117">
        <f t="shared" si="19"/>
        <v>0</v>
      </c>
      <c r="U47" s="117">
        <v>0</v>
      </c>
      <c r="V47" s="117">
        <v>5536</v>
      </c>
      <c r="W47" s="117">
        <f t="shared" si="20"/>
        <v>5536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f t="shared" si="21"/>
        <v>0</v>
      </c>
      <c r="AI47" s="117">
        <f t="shared" si="22"/>
        <v>5536</v>
      </c>
    </row>
    <row r="48" spans="1:35" x14ac:dyDescent="0.25">
      <c r="A48" s="107"/>
      <c r="B48" s="107"/>
      <c r="C48" s="107"/>
      <c r="D48" s="107"/>
      <c r="E48" s="107" t="s">
        <v>117</v>
      </c>
      <c r="F48" s="107"/>
      <c r="G48" s="107"/>
      <c r="H48" s="114">
        <f>ROUND(SUM(H31:H47),5)</f>
        <v>0</v>
      </c>
      <c r="I48" s="114">
        <f t="shared" si="15"/>
        <v>0</v>
      </c>
      <c r="J48" s="114">
        <f>ROUND(SUM(J31:J47),5)</f>
        <v>0</v>
      </c>
      <c r="K48" s="114">
        <f>ROUND(SUM(K31:K47),5)</f>
        <v>0</v>
      </c>
      <c r="L48" s="114">
        <f t="shared" si="16"/>
        <v>0</v>
      </c>
      <c r="M48" s="114">
        <f>ROUND(SUM(M31:M47),5)</f>
        <v>0</v>
      </c>
      <c r="N48" s="114">
        <f>ROUND(SUM(N31:N47),5)</f>
        <v>0</v>
      </c>
      <c r="O48" s="114">
        <f>ROUND(SUM(O31:O47),5)</f>
        <v>0</v>
      </c>
      <c r="P48" s="114">
        <f t="shared" si="17"/>
        <v>0</v>
      </c>
      <c r="Q48" s="114">
        <f>ROUND(SUM(Q31:Q47),5)</f>
        <v>0</v>
      </c>
      <c r="R48" s="114">
        <f>ROUND(SUM(R31:R47),5)</f>
        <v>0</v>
      </c>
      <c r="S48" s="114">
        <f t="shared" si="18"/>
        <v>0</v>
      </c>
      <c r="T48" s="114">
        <f t="shared" si="19"/>
        <v>0</v>
      </c>
      <c r="U48" s="114">
        <f>ROUND(SUM(U31:U47),5)</f>
        <v>0</v>
      </c>
      <c r="V48" s="114">
        <f>ROUND(SUM(V31:V47),5)</f>
        <v>259472.5</v>
      </c>
      <c r="W48" s="114">
        <f t="shared" si="20"/>
        <v>259472.5</v>
      </c>
      <c r="X48" s="114">
        <f t="shared" ref="X48:AG48" si="23">ROUND(SUM(X31:X47),5)</f>
        <v>0</v>
      </c>
      <c r="Y48" s="114">
        <f t="shared" si="23"/>
        <v>0</v>
      </c>
      <c r="Z48" s="114">
        <f t="shared" si="23"/>
        <v>0</v>
      </c>
      <c r="AA48" s="114">
        <f t="shared" si="23"/>
        <v>0</v>
      </c>
      <c r="AB48" s="114">
        <f t="shared" si="23"/>
        <v>0</v>
      </c>
      <c r="AC48" s="114">
        <f t="shared" si="23"/>
        <v>0</v>
      </c>
      <c r="AD48" s="114">
        <f t="shared" si="23"/>
        <v>0</v>
      </c>
      <c r="AE48" s="114">
        <f t="shared" si="23"/>
        <v>0</v>
      </c>
      <c r="AF48" s="114">
        <f t="shared" si="23"/>
        <v>0</v>
      </c>
      <c r="AG48" s="114">
        <f t="shared" si="23"/>
        <v>0</v>
      </c>
      <c r="AH48" s="114">
        <f t="shared" si="21"/>
        <v>0</v>
      </c>
      <c r="AI48" s="114">
        <f t="shared" si="22"/>
        <v>259472.5</v>
      </c>
    </row>
    <row r="49" spans="1:35" x14ac:dyDescent="0.25">
      <c r="A49" s="107"/>
      <c r="B49" s="107"/>
      <c r="C49" s="107"/>
      <c r="D49" s="107"/>
      <c r="E49" s="107" t="s">
        <v>118</v>
      </c>
      <c r="F49" s="107"/>
      <c r="G49" s="107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</row>
    <row r="50" spans="1:35" x14ac:dyDescent="0.25">
      <c r="A50" s="107"/>
      <c r="B50" s="107"/>
      <c r="C50" s="107"/>
      <c r="D50" s="107"/>
      <c r="E50" s="107"/>
      <c r="F50" s="107" t="s">
        <v>119</v>
      </c>
      <c r="G50" s="107"/>
      <c r="H50" s="114">
        <v>0</v>
      </c>
      <c r="I50" s="114">
        <f t="shared" ref="I50:I56" si="24">H50</f>
        <v>0</v>
      </c>
      <c r="J50" s="114">
        <v>0</v>
      </c>
      <c r="K50" s="114">
        <v>0</v>
      </c>
      <c r="L50" s="114">
        <f t="shared" ref="L50:L56" si="25">ROUND(SUM(J50:K50),5)</f>
        <v>0</v>
      </c>
      <c r="M50" s="114">
        <v>0</v>
      </c>
      <c r="N50" s="114">
        <v>0</v>
      </c>
      <c r="O50" s="114">
        <v>0</v>
      </c>
      <c r="P50" s="114">
        <f t="shared" ref="P50:P56" si="26">ROUND(SUM(N50:O50),5)</f>
        <v>0</v>
      </c>
      <c r="Q50" s="114">
        <v>0</v>
      </c>
      <c r="R50" s="114">
        <v>0</v>
      </c>
      <c r="S50" s="114">
        <f t="shared" ref="S50:S56" si="27">ROUND(SUM(Q50:R50),5)</f>
        <v>0</v>
      </c>
      <c r="T50" s="114">
        <f t="shared" ref="T50:T56" si="28">ROUND(M50+P50+S50,5)</f>
        <v>0</v>
      </c>
      <c r="U50" s="114">
        <v>0</v>
      </c>
      <c r="V50" s="114">
        <v>2397.67</v>
      </c>
      <c r="W50" s="114">
        <f t="shared" ref="W50:W56" si="29">ROUND(SUM(U50:V50),5)</f>
        <v>2397.67</v>
      </c>
      <c r="X50" s="114">
        <v>0</v>
      </c>
      <c r="Y50" s="114">
        <v>0</v>
      </c>
      <c r="Z50" s="114">
        <v>0</v>
      </c>
      <c r="AA50" s="114">
        <v>0</v>
      </c>
      <c r="AB50" s="114">
        <v>0</v>
      </c>
      <c r="AC50" s="114">
        <v>0</v>
      </c>
      <c r="AD50" s="114">
        <v>0</v>
      </c>
      <c r="AE50" s="114">
        <v>0</v>
      </c>
      <c r="AF50" s="114">
        <v>0</v>
      </c>
      <c r="AG50" s="114">
        <v>0</v>
      </c>
      <c r="AH50" s="114">
        <f t="shared" ref="AH50:AH56" si="30">ROUND(SUM(X50:AG50),5)</f>
        <v>0</v>
      </c>
      <c r="AI50" s="114">
        <f t="shared" ref="AI50:AI56" si="31">ROUND(I50+L50+T50+W50+AH50,5)</f>
        <v>2397.67</v>
      </c>
    </row>
    <row r="51" spans="1:35" x14ac:dyDescent="0.25">
      <c r="A51" s="107"/>
      <c r="B51" s="107"/>
      <c r="C51" s="107"/>
      <c r="D51" s="107"/>
      <c r="E51" s="107"/>
      <c r="F51" s="107" t="s">
        <v>120</v>
      </c>
      <c r="G51" s="107"/>
      <c r="H51" s="114">
        <v>0</v>
      </c>
      <c r="I51" s="114">
        <f t="shared" si="24"/>
        <v>0</v>
      </c>
      <c r="J51" s="114">
        <v>0</v>
      </c>
      <c r="K51" s="114">
        <v>0</v>
      </c>
      <c r="L51" s="114">
        <f t="shared" si="25"/>
        <v>0</v>
      </c>
      <c r="M51" s="114">
        <v>0</v>
      </c>
      <c r="N51" s="114">
        <v>0</v>
      </c>
      <c r="O51" s="114">
        <v>0</v>
      </c>
      <c r="P51" s="114">
        <f t="shared" si="26"/>
        <v>0</v>
      </c>
      <c r="Q51" s="114">
        <v>0</v>
      </c>
      <c r="R51" s="114">
        <v>0</v>
      </c>
      <c r="S51" s="114">
        <f t="shared" si="27"/>
        <v>0</v>
      </c>
      <c r="T51" s="114">
        <f t="shared" si="28"/>
        <v>0</v>
      </c>
      <c r="U51" s="114">
        <v>0</v>
      </c>
      <c r="V51" s="114">
        <v>4859.5</v>
      </c>
      <c r="W51" s="114">
        <f t="shared" si="29"/>
        <v>4859.5</v>
      </c>
      <c r="X51" s="114">
        <v>0</v>
      </c>
      <c r="Y51" s="114">
        <v>0</v>
      </c>
      <c r="Z51" s="114">
        <v>0</v>
      </c>
      <c r="AA51" s="114">
        <v>0</v>
      </c>
      <c r="AB51" s="114">
        <v>0</v>
      </c>
      <c r="AC51" s="114">
        <v>0</v>
      </c>
      <c r="AD51" s="114">
        <v>0</v>
      </c>
      <c r="AE51" s="114">
        <v>0</v>
      </c>
      <c r="AF51" s="114">
        <v>0</v>
      </c>
      <c r="AG51" s="114">
        <v>0</v>
      </c>
      <c r="AH51" s="114">
        <f t="shared" si="30"/>
        <v>0</v>
      </c>
      <c r="AI51" s="114">
        <f t="shared" si="31"/>
        <v>4859.5</v>
      </c>
    </row>
    <row r="52" spans="1:35" x14ac:dyDescent="0.25">
      <c r="A52" s="107"/>
      <c r="B52" s="107"/>
      <c r="C52" s="107"/>
      <c r="D52" s="107"/>
      <c r="E52" s="107"/>
      <c r="F52" s="107" t="s">
        <v>121</v>
      </c>
      <c r="G52" s="107"/>
      <c r="H52" s="114">
        <v>0</v>
      </c>
      <c r="I52" s="114">
        <f t="shared" si="24"/>
        <v>0</v>
      </c>
      <c r="J52" s="114">
        <v>0</v>
      </c>
      <c r="K52" s="114">
        <v>0</v>
      </c>
      <c r="L52" s="114">
        <f t="shared" si="25"/>
        <v>0</v>
      </c>
      <c r="M52" s="114">
        <v>0</v>
      </c>
      <c r="N52" s="114">
        <v>0</v>
      </c>
      <c r="O52" s="114">
        <v>0</v>
      </c>
      <c r="P52" s="114">
        <f t="shared" si="26"/>
        <v>0</v>
      </c>
      <c r="Q52" s="114">
        <v>0</v>
      </c>
      <c r="R52" s="114">
        <v>0</v>
      </c>
      <c r="S52" s="114">
        <f t="shared" si="27"/>
        <v>0</v>
      </c>
      <c r="T52" s="114">
        <f t="shared" si="28"/>
        <v>0</v>
      </c>
      <c r="U52" s="114">
        <v>0</v>
      </c>
      <c r="V52" s="114">
        <v>18</v>
      </c>
      <c r="W52" s="114">
        <f t="shared" si="29"/>
        <v>18</v>
      </c>
      <c r="X52" s="114">
        <v>0</v>
      </c>
      <c r="Y52" s="114">
        <v>0</v>
      </c>
      <c r="Z52" s="114">
        <v>0</v>
      </c>
      <c r="AA52" s="114">
        <v>0</v>
      </c>
      <c r="AB52" s="114">
        <v>0</v>
      </c>
      <c r="AC52" s="114">
        <v>0</v>
      </c>
      <c r="AD52" s="114">
        <v>0</v>
      </c>
      <c r="AE52" s="114">
        <v>0</v>
      </c>
      <c r="AF52" s="114">
        <v>0</v>
      </c>
      <c r="AG52" s="114">
        <v>0</v>
      </c>
      <c r="AH52" s="114">
        <f t="shared" si="30"/>
        <v>0</v>
      </c>
      <c r="AI52" s="114">
        <f t="shared" si="31"/>
        <v>18</v>
      </c>
    </row>
    <row r="53" spans="1:35" x14ac:dyDescent="0.25">
      <c r="A53" s="107"/>
      <c r="B53" s="107"/>
      <c r="C53" s="107"/>
      <c r="D53" s="107"/>
      <c r="E53" s="107"/>
      <c r="F53" s="107" t="s">
        <v>122</v>
      </c>
      <c r="G53" s="107"/>
      <c r="H53" s="114">
        <v>0</v>
      </c>
      <c r="I53" s="114">
        <f t="shared" si="24"/>
        <v>0</v>
      </c>
      <c r="J53" s="114">
        <v>0</v>
      </c>
      <c r="K53" s="114">
        <v>0</v>
      </c>
      <c r="L53" s="114">
        <f t="shared" si="25"/>
        <v>0</v>
      </c>
      <c r="M53" s="114">
        <v>0</v>
      </c>
      <c r="N53" s="114">
        <v>0</v>
      </c>
      <c r="O53" s="114">
        <v>0</v>
      </c>
      <c r="P53" s="114">
        <f t="shared" si="26"/>
        <v>0</v>
      </c>
      <c r="Q53" s="114">
        <v>0</v>
      </c>
      <c r="R53" s="114">
        <v>0</v>
      </c>
      <c r="S53" s="114">
        <f t="shared" si="27"/>
        <v>0</v>
      </c>
      <c r="T53" s="114">
        <f t="shared" si="28"/>
        <v>0</v>
      </c>
      <c r="U53" s="114">
        <v>0</v>
      </c>
      <c r="V53" s="114">
        <v>807.81</v>
      </c>
      <c r="W53" s="114">
        <f t="shared" si="29"/>
        <v>807.81</v>
      </c>
      <c r="X53" s="114">
        <v>0</v>
      </c>
      <c r="Y53" s="114">
        <v>0</v>
      </c>
      <c r="Z53" s="114">
        <v>0</v>
      </c>
      <c r="AA53" s="114">
        <v>0</v>
      </c>
      <c r="AB53" s="114">
        <v>0</v>
      </c>
      <c r="AC53" s="114">
        <v>0</v>
      </c>
      <c r="AD53" s="114">
        <v>0</v>
      </c>
      <c r="AE53" s="114">
        <v>0</v>
      </c>
      <c r="AF53" s="114">
        <v>0</v>
      </c>
      <c r="AG53" s="114">
        <v>0</v>
      </c>
      <c r="AH53" s="114">
        <f t="shared" si="30"/>
        <v>0</v>
      </c>
      <c r="AI53" s="114">
        <f t="shared" si="31"/>
        <v>807.81</v>
      </c>
    </row>
    <row r="54" spans="1:35" x14ac:dyDescent="0.25">
      <c r="A54" s="107"/>
      <c r="B54" s="107"/>
      <c r="C54" s="107"/>
      <c r="D54" s="107"/>
      <c r="E54" s="107"/>
      <c r="F54" s="107" t="s">
        <v>123</v>
      </c>
      <c r="G54" s="107"/>
      <c r="H54" s="114">
        <v>0</v>
      </c>
      <c r="I54" s="114">
        <f t="shared" si="24"/>
        <v>0</v>
      </c>
      <c r="J54" s="114">
        <v>0</v>
      </c>
      <c r="K54" s="114">
        <v>0</v>
      </c>
      <c r="L54" s="114">
        <f t="shared" si="25"/>
        <v>0</v>
      </c>
      <c r="M54" s="114">
        <v>0</v>
      </c>
      <c r="N54" s="114">
        <v>0</v>
      </c>
      <c r="O54" s="114">
        <v>0</v>
      </c>
      <c r="P54" s="114">
        <f t="shared" si="26"/>
        <v>0</v>
      </c>
      <c r="Q54" s="114">
        <v>0</v>
      </c>
      <c r="R54" s="114">
        <v>0</v>
      </c>
      <c r="S54" s="114">
        <f t="shared" si="27"/>
        <v>0</v>
      </c>
      <c r="T54" s="114">
        <f t="shared" si="28"/>
        <v>0</v>
      </c>
      <c r="U54" s="114">
        <v>0</v>
      </c>
      <c r="V54" s="114">
        <v>175.63</v>
      </c>
      <c r="W54" s="114">
        <f t="shared" si="29"/>
        <v>175.63</v>
      </c>
      <c r="X54" s="114">
        <v>0</v>
      </c>
      <c r="Y54" s="114">
        <v>0</v>
      </c>
      <c r="Z54" s="114">
        <v>0</v>
      </c>
      <c r="AA54" s="114">
        <v>0</v>
      </c>
      <c r="AB54" s="114">
        <v>0</v>
      </c>
      <c r="AC54" s="114">
        <v>0</v>
      </c>
      <c r="AD54" s="114">
        <v>0</v>
      </c>
      <c r="AE54" s="114">
        <v>0</v>
      </c>
      <c r="AF54" s="114">
        <v>0</v>
      </c>
      <c r="AG54" s="114">
        <v>0</v>
      </c>
      <c r="AH54" s="114">
        <f t="shared" si="30"/>
        <v>0</v>
      </c>
      <c r="AI54" s="114">
        <f t="shared" si="31"/>
        <v>175.63</v>
      </c>
    </row>
    <row r="55" spans="1:35" x14ac:dyDescent="0.25">
      <c r="A55" s="107"/>
      <c r="B55" s="107"/>
      <c r="C55" s="107"/>
      <c r="D55" s="107"/>
      <c r="E55" s="107"/>
      <c r="F55" s="107" t="s">
        <v>124</v>
      </c>
      <c r="G55" s="107"/>
      <c r="H55" s="114">
        <v>0</v>
      </c>
      <c r="I55" s="114">
        <f t="shared" si="24"/>
        <v>0</v>
      </c>
      <c r="J55" s="114">
        <v>0</v>
      </c>
      <c r="K55" s="114">
        <v>0</v>
      </c>
      <c r="L55" s="114">
        <f t="shared" si="25"/>
        <v>0</v>
      </c>
      <c r="M55" s="114">
        <v>0</v>
      </c>
      <c r="N55" s="114">
        <v>0</v>
      </c>
      <c r="O55" s="114">
        <v>0</v>
      </c>
      <c r="P55" s="114">
        <f t="shared" si="26"/>
        <v>0</v>
      </c>
      <c r="Q55" s="114">
        <v>0</v>
      </c>
      <c r="R55" s="114">
        <v>0</v>
      </c>
      <c r="S55" s="114">
        <f t="shared" si="27"/>
        <v>0</v>
      </c>
      <c r="T55" s="114">
        <f t="shared" si="28"/>
        <v>0</v>
      </c>
      <c r="U55" s="114">
        <v>0</v>
      </c>
      <c r="V55" s="114">
        <v>1534.16</v>
      </c>
      <c r="W55" s="114">
        <f t="shared" si="29"/>
        <v>1534.16</v>
      </c>
      <c r="X55" s="114">
        <v>0</v>
      </c>
      <c r="Y55" s="114">
        <v>0</v>
      </c>
      <c r="Z55" s="114">
        <v>0</v>
      </c>
      <c r="AA55" s="114">
        <v>0</v>
      </c>
      <c r="AB55" s="114">
        <v>0</v>
      </c>
      <c r="AC55" s="114">
        <v>0</v>
      </c>
      <c r="AD55" s="114">
        <v>0</v>
      </c>
      <c r="AE55" s="114">
        <v>0</v>
      </c>
      <c r="AF55" s="114">
        <v>0</v>
      </c>
      <c r="AG55" s="114">
        <v>0</v>
      </c>
      <c r="AH55" s="114">
        <f t="shared" si="30"/>
        <v>0</v>
      </c>
      <c r="AI55" s="114">
        <f t="shared" si="31"/>
        <v>1534.16</v>
      </c>
    </row>
    <row r="56" spans="1:35" x14ac:dyDescent="0.25">
      <c r="A56" s="107"/>
      <c r="B56" s="107"/>
      <c r="C56" s="107"/>
      <c r="D56" s="107"/>
      <c r="E56" s="107"/>
      <c r="F56" s="107" t="s">
        <v>126</v>
      </c>
      <c r="G56" s="107"/>
      <c r="H56" s="114">
        <v>0</v>
      </c>
      <c r="I56" s="114">
        <f t="shared" si="24"/>
        <v>0</v>
      </c>
      <c r="J56" s="114">
        <v>0</v>
      </c>
      <c r="K56" s="114">
        <v>0</v>
      </c>
      <c r="L56" s="114">
        <f t="shared" si="25"/>
        <v>0</v>
      </c>
      <c r="M56" s="114">
        <v>0</v>
      </c>
      <c r="N56" s="114">
        <v>0</v>
      </c>
      <c r="O56" s="114">
        <v>0</v>
      </c>
      <c r="P56" s="114">
        <f t="shared" si="26"/>
        <v>0</v>
      </c>
      <c r="Q56" s="114">
        <v>0</v>
      </c>
      <c r="R56" s="114">
        <v>0</v>
      </c>
      <c r="S56" s="114">
        <f t="shared" si="27"/>
        <v>0</v>
      </c>
      <c r="T56" s="114">
        <f t="shared" si="28"/>
        <v>0</v>
      </c>
      <c r="U56" s="114">
        <v>0</v>
      </c>
      <c r="V56" s="114">
        <v>36.15</v>
      </c>
      <c r="W56" s="114">
        <f t="shared" si="29"/>
        <v>36.15</v>
      </c>
      <c r="X56" s="114">
        <v>0</v>
      </c>
      <c r="Y56" s="114">
        <v>0</v>
      </c>
      <c r="Z56" s="114">
        <v>0</v>
      </c>
      <c r="AA56" s="114">
        <v>0</v>
      </c>
      <c r="AB56" s="114">
        <v>0</v>
      </c>
      <c r="AC56" s="114">
        <v>0</v>
      </c>
      <c r="AD56" s="114">
        <v>0</v>
      </c>
      <c r="AE56" s="114">
        <v>0</v>
      </c>
      <c r="AF56" s="114">
        <v>0</v>
      </c>
      <c r="AG56" s="114">
        <v>0</v>
      </c>
      <c r="AH56" s="114">
        <f t="shared" si="30"/>
        <v>0</v>
      </c>
      <c r="AI56" s="114">
        <f t="shared" si="31"/>
        <v>36.15</v>
      </c>
    </row>
    <row r="57" spans="1:35" x14ac:dyDescent="0.25">
      <c r="A57" s="107"/>
      <c r="B57" s="107"/>
      <c r="C57" s="107"/>
      <c r="D57" s="107"/>
      <c r="E57" s="107"/>
      <c r="F57" s="107" t="s">
        <v>128</v>
      </c>
      <c r="G57" s="107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</row>
    <row r="58" spans="1:35" x14ac:dyDescent="0.25">
      <c r="A58" s="107"/>
      <c r="B58" s="107"/>
      <c r="C58" s="107"/>
      <c r="D58" s="107"/>
      <c r="E58" s="107"/>
      <c r="F58" s="107"/>
      <c r="G58" s="107" t="s">
        <v>129</v>
      </c>
      <c r="H58" s="114">
        <v>0</v>
      </c>
      <c r="I58" s="114">
        <f>H58</f>
        <v>0</v>
      </c>
      <c r="J58" s="114">
        <v>0</v>
      </c>
      <c r="K58" s="114">
        <v>0</v>
      </c>
      <c r="L58" s="114">
        <f>ROUND(SUM(J58:K58),5)</f>
        <v>0</v>
      </c>
      <c r="M58" s="114">
        <v>0</v>
      </c>
      <c r="N58" s="114">
        <v>0</v>
      </c>
      <c r="O58" s="114">
        <v>0</v>
      </c>
      <c r="P58" s="114">
        <f>ROUND(SUM(N58:O58),5)</f>
        <v>0</v>
      </c>
      <c r="Q58" s="114">
        <v>0</v>
      </c>
      <c r="R58" s="114">
        <v>0</v>
      </c>
      <c r="S58" s="114">
        <f>ROUND(SUM(Q58:R58),5)</f>
        <v>0</v>
      </c>
      <c r="T58" s="114">
        <f>ROUND(M58+P58+S58,5)</f>
        <v>0</v>
      </c>
      <c r="U58" s="114">
        <v>0</v>
      </c>
      <c r="V58" s="114">
        <v>600</v>
      </c>
      <c r="W58" s="114">
        <f>ROUND(SUM(U58:V58),5)</f>
        <v>600</v>
      </c>
      <c r="X58" s="114">
        <v>0</v>
      </c>
      <c r="Y58" s="114">
        <v>0</v>
      </c>
      <c r="Z58" s="114">
        <v>0</v>
      </c>
      <c r="AA58" s="114">
        <v>0</v>
      </c>
      <c r="AB58" s="114">
        <v>0</v>
      </c>
      <c r="AC58" s="114">
        <v>0</v>
      </c>
      <c r="AD58" s="114">
        <v>0</v>
      </c>
      <c r="AE58" s="114">
        <v>0</v>
      </c>
      <c r="AF58" s="114">
        <v>0</v>
      </c>
      <c r="AG58" s="114">
        <v>0</v>
      </c>
      <c r="AH58" s="114">
        <f>ROUND(SUM(X58:AG58),5)</f>
        <v>0</v>
      </c>
      <c r="AI58" s="114">
        <f>ROUND(I58+L58+T58+W58+AH58,5)</f>
        <v>600</v>
      </c>
    </row>
    <row r="59" spans="1:35" ht="15.75" thickBot="1" x14ac:dyDescent="0.3">
      <c r="A59" s="107"/>
      <c r="B59" s="107"/>
      <c r="C59" s="107"/>
      <c r="D59" s="107"/>
      <c r="E59" s="107"/>
      <c r="F59" s="107"/>
      <c r="G59" s="107" t="s">
        <v>131</v>
      </c>
      <c r="H59" s="114">
        <v>0</v>
      </c>
      <c r="I59" s="114">
        <f>H59</f>
        <v>0</v>
      </c>
      <c r="J59" s="114">
        <v>0</v>
      </c>
      <c r="K59" s="114">
        <v>0</v>
      </c>
      <c r="L59" s="114">
        <f>ROUND(SUM(J59:K59),5)</f>
        <v>0</v>
      </c>
      <c r="M59" s="114">
        <v>0</v>
      </c>
      <c r="N59" s="114">
        <v>0</v>
      </c>
      <c r="O59" s="114">
        <v>0</v>
      </c>
      <c r="P59" s="114">
        <f>ROUND(SUM(N59:O59),5)</f>
        <v>0</v>
      </c>
      <c r="Q59" s="114">
        <v>0</v>
      </c>
      <c r="R59" s="114">
        <v>0</v>
      </c>
      <c r="S59" s="114">
        <f>ROUND(SUM(Q59:R59),5)</f>
        <v>0</v>
      </c>
      <c r="T59" s="114">
        <f>ROUND(M59+P59+S59,5)</f>
        <v>0</v>
      </c>
      <c r="U59" s="114">
        <v>0</v>
      </c>
      <c r="V59" s="114">
        <v>0</v>
      </c>
      <c r="W59" s="114">
        <f>ROUND(SUM(U59:V59),5)</f>
        <v>0</v>
      </c>
      <c r="X59" s="114">
        <v>728.1</v>
      </c>
      <c r="Y59" s="114">
        <v>0</v>
      </c>
      <c r="Z59" s="114">
        <v>683</v>
      </c>
      <c r="AA59" s="114">
        <v>607.20000000000005</v>
      </c>
      <c r="AB59" s="114">
        <v>583</v>
      </c>
      <c r="AC59" s="114">
        <v>1548.75</v>
      </c>
      <c r="AD59" s="114">
        <v>1518</v>
      </c>
      <c r="AE59" s="114">
        <v>1498</v>
      </c>
      <c r="AF59" s="114">
        <v>1824</v>
      </c>
      <c r="AG59" s="114">
        <v>1214.76</v>
      </c>
      <c r="AH59" s="114">
        <f>ROUND(SUM(X59:AG59),5)</f>
        <v>10204.81</v>
      </c>
      <c r="AI59" s="114">
        <f>ROUND(I59+L59+T59+W59+AH59,5)</f>
        <v>10204.81</v>
      </c>
    </row>
    <row r="60" spans="1:35" ht="15.75" thickBot="1" x14ac:dyDescent="0.3">
      <c r="A60" s="107"/>
      <c r="B60" s="107"/>
      <c r="C60" s="107"/>
      <c r="D60" s="107"/>
      <c r="E60" s="107"/>
      <c r="F60" s="107" t="s">
        <v>135</v>
      </c>
      <c r="G60" s="107"/>
      <c r="H60" s="121">
        <f>ROUND(SUM(H57:H59),5)</f>
        <v>0</v>
      </c>
      <c r="I60" s="121">
        <f>H60</f>
        <v>0</v>
      </c>
      <c r="J60" s="121">
        <f>ROUND(SUM(J57:J59),5)</f>
        <v>0</v>
      </c>
      <c r="K60" s="121">
        <f>ROUND(SUM(K57:K59),5)</f>
        <v>0</v>
      </c>
      <c r="L60" s="121">
        <f>ROUND(SUM(J60:K60),5)</f>
        <v>0</v>
      </c>
      <c r="M60" s="121">
        <f>ROUND(SUM(M57:M59),5)</f>
        <v>0</v>
      </c>
      <c r="N60" s="121">
        <f>ROUND(SUM(N57:N59),5)</f>
        <v>0</v>
      </c>
      <c r="O60" s="121">
        <f>ROUND(SUM(O57:O59),5)</f>
        <v>0</v>
      </c>
      <c r="P60" s="121">
        <f>ROUND(SUM(N60:O60),5)</f>
        <v>0</v>
      </c>
      <c r="Q60" s="121">
        <f>ROUND(SUM(Q57:Q59),5)</f>
        <v>0</v>
      </c>
      <c r="R60" s="121">
        <f>ROUND(SUM(R57:R59),5)</f>
        <v>0</v>
      </c>
      <c r="S60" s="121">
        <f>ROUND(SUM(Q60:R60),5)</f>
        <v>0</v>
      </c>
      <c r="T60" s="121">
        <f>ROUND(M60+P60+S60,5)</f>
        <v>0</v>
      </c>
      <c r="U60" s="121">
        <f>ROUND(SUM(U57:U59),5)</f>
        <v>0</v>
      </c>
      <c r="V60" s="121">
        <f>ROUND(SUM(V57:V59),5)</f>
        <v>600</v>
      </c>
      <c r="W60" s="121">
        <f>ROUND(SUM(U60:V60),5)</f>
        <v>600</v>
      </c>
      <c r="X60" s="121">
        <f t="shared" ref="X60:AG60" si="32">ROUND(SUM(X57:X59),5)</f>
        <v>728.1</v>
      </c>
      <c r="Y60" s="121">
        <f t="shared" si="32"/>
        <v>0</v>
      </c>
      <c r="Z60" s="121">
        <f t="shared" si="32"/>
        <v>683</v>
      </c>
      <c r="AA60" s="121">
        <f t="shared" si="32"/>
        <v>607.20000000000005</v>
      </c>
      <c r="AB60" s="121">
        <f t="shared" si="32"/>
        <v>583</v>
      </c>
      <c r="AC60" s="121">
        <f t="shared" si="32"/>
        <v>1548.75</v>
      </c>
      <c r="AD60" s="121">
        <f t="shared" si="32"/>
        <v>1518</v>
      </c>
      <c r="AE60" s="121">
        <f t="shared" si="32"/>
        <v>1498</v>
      </c>
      <c r="AF60" s="121">
        <f t="shared" si="32"/>
        <v>1824</v>
      </c>
      <c r="AG60" s="121">
        <f t="shared" si="32"/>
        <v>1214.76</v>
      </c>
      <c r="AH60" s="121">
        <f>ROUND(SUM(X60:AG60),5)</f>
        <v>10204.81</v>
      </c>
      <c r="AI60" s="121">
        <f>ROUND(I60+L60+T60+W60+AH60,5)</f>
        <v>10804.81</v>
      </c>
    </row>
    <row r="61" spans="1:35" x14ac:dyDescent="0.25">
      <c r="A61" s="107"/>
      <c r="B61" s="107"/>
      <c r="C61" s="107"/>
      <c r="D61" s="107"/>
      <c r="E61" s="107" t="s">
        <v>138</v>
      </c>
      <c r="F61" s="107"/>
      <c r="G61" s="107"/>
      <c r="H61" s="114">
        <f>ROUND(SUM(H49:H56)+H60,5)</f>
        <v>0</v>
      </c>
      <c r="I61" s="114">
        <f>H61</f>
        <v>0</v>
      </c>
      <c r="J61" s="114">
        <f>ROUND(SUM(J49:J56)+J60,5)</f>
        <v>0</v>
      </c>
      <c r="K61" s="114">
        <f>ROUND(SUM(K49:K56)+K60,5)</f>
        <v>0</v>
      </c>
      <c r="L61" s="114">
        <f>ROUND(SUM(J61:K61),5)</f>
        <v>0</v>
      </c>
      <c r="M61" s="114">
        <f>ROUND(SUM(M49:M56)+M60,5)</f>
        <v>0</v>
      </c>
      <c r="N61" s="114">
        <f>ROUND(SUM(N49:N56)+N60,5)</f>
        <v>0</v>
      </c>
      <c r="O61" s="114">
        <f>ROUND(SUM(O49:O56)+O60,5)</f>
        <v>0</v>
      </c>
      <c r="P61" s="114">
        <f>ROUND(SUM(N61:O61),5)</f>
        <v>0</v>
      </c>
      <c r="Q61" s="114">
        <f>ROUND(SUM(Q49:Q56)+Q60,5)</f>
        <v>0</v>
      </c>
      <c r="R61" s="114">
        <f>ROUND(SUM(R49:R56)+R60,5)</f>
        <v>0</v>
      </c>
      <c r="S61" s="114">
        <f>ROUND(SUM(Q61:R61),5)</f>
        <v>0</v>
      </c>
      <c r="T61" s="114">
        <f>ROUND(M61+P61+S61,5)</f>
        <v>0</v>
      </c>
      <c r="U61" s="114">
        <f>ROUND(SUM(U49:U56)+U60,5)</f>
        <v>0</v>
      </c>
      <c r="V61" s="114">
        <f>ROUND(SUM(V49:V56)+V60,5)</f>
        <v>10428.92</v>
      </c>
      <c r="W61" s="114">
        <f>ROUND(SUM(U61:V61),5)</f>
        <v>10428.92</v>
      </c>
      <c r="X61" s="114">
        <f t="shared" ref="X61:AG61" si="33">ROUND(SUM(X49:X56)+X60,5)</f>
        <v>728.1</v>
      </c>
      <c r="Y61" s="114">
        <f t="shared" si="33"/>
        <v>0</v>
      </c>
      <c r="Z61" s="114">
        <f t="shared" si="33"/>
        <v>683</v>
      </c>
      <c r="AA61" s="114">
        <f t="shared" si="33"/>
        <v>607.20000000000005</v>
      </c>
      <c r="AB61" s="114">
        <f t="shared" si="33"/>
        <v>583</v>
      </c>
      <c r="AC61" s="114">
        <f t="shared" si="33"/>
        <v>1548.75</v>
      </c>
      <c r="AD61" s="114">
        <f t="shared" si="33"/>
        <v>1518</v>
      </c>
      <c r="AE61" s="114">
        <f t="shared" si="33"/>
        <v>1498</v>
      </c>
      <c r="AF61" s="114">
        <f t="shared" si="33"/>
        <v>1824</v>
      </c>
      <c r="AG61" s="114">
        <f t="shared" si="33"/>
        <v>1214.76</v>
      </c>
      <c r="AH61" s="114">
        <f>ROUND(SUM(X61:AG61),5)</f>
        <v>10204.81</v>
      </c>
      <c r="AI61" s="114">
        <f>ROUND(I61+L61+T61+W61+AH61,5)</f>
        <v>20633.73</v>
      </c>
    </row>
    <row r="62" spans="1:35" x14ac:dyDescent="0.25">
      <c r="A62" s="107"/>
      <c r="B62" s="107"/>
      <c r="C62" s="107"/>
      <c r="D62" s="107"/>
      <c r="E62" s="107" t="s">
        <v>139</v>
      </c>
      <c r="F62" s="107"/>
      <c r="G62" s="107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</row>
    <row r="63" spans="1:35" x14ac:dyDescent="0.25">
      <c r="A63" s="107"/>
      <c r="B63" s="107"/>
      <c r="C63" s="107"/>
      <c r="D63" s="107"/>
      <c r="E63" s="107"/>
      <c r="F63" s="107" t="s">
        <v>140</v>
      </c>
      <c r="G63" s="107"/>
      <c r="H63" s="114">
        <v>0</v>
      </c>
      <c r="I63" s="114">
        <f t="shared" ref="I63:I71" si="34">H63</f>
        <v>0</v>
      </c>
      <c r="J63" s="114">
        <v>0</v>
      </c>
      <c r="K63" s="114">
        <v>0</v>
      </c>
      <c r="L63" s="114">
        <f t="shared" ref="L63:L71" si="35">ROUND(SUM(J63:K63),5)</f>
        <v>0</v>
      </c>
      <c r="M63" s="114">
        <v>0</v>
      </c>
      <c r="N63" s="114">
        <v>0</v>
      </c>
      <c r="O63" s="114">
        <v>0</v>
      </c>
      <c r="P63" s="114">
        <f t="shared" ref="P63:P71" si="36">ROUND(SUM(N63:O63),5)</f>
        <v>0</v>
      </c>
      <c r="Q63" s="114">
        <v>0</v>
      </c>
      <c r="R63" s="114">
        <v>0</v>
      </c>
      <c r="S63" s="114">
        <f t="shared" ref="S63:S71" si="37">ROUND(SUM(Q63:R63),5)</f>
        <v>0</v>
      </c>
      <c r="T63" s="114">
        <f t="shared" ref="T63:T71" si="38">ROUND(M63+P63+S63,5)</f>
        <v>0</v>
      </c>
      <c r="U63" s="114">
        <v>0</v>
      </c>
      <c r="V63" s="114">
        <v>4720.83</v>
      </c>
      <c r="W63" s="114">
        <f t="shared" ref="W63:W71" si="39">ROUND(SUM(U63:V63),5)</f>
        <v>4720.83</v>
      </c>
      <c r="X63" s="114">
        <v>0</v>
      </c>
      <c r="Y63" s="114">
        <v>0</v>
      </c>
      <c r="Z63" s="114">
        <v>0</v>
      </c>
      <c r="AA63" s="114">
        <v>0</v>
      </c>
      <c r="AB63" s="114">
        <v>0</v>
      </c>
      <c r="AC63" s="114">
        <v>0</v>
      </c>
      <c r="AD63" s="114">
        <v>0</v>
      </c>
      <c r="AE63" s="114">
        <v>0</v>
      </c>
      <c r="AF63" s="114">
        <v>0</v>
      </c>
      <c r="AG63" s="114">
        <v>0</v>
      </c>
      <c r="AH63" s="114">
        <f t="shared" ref="AH63:AH71" si="40">ROUND(SUM(X63:AG63),5)</f>
        <v>0</v>
      </c>
      <c r="AI63" s="114">
        <f t="shared" ref="AI63:AI71" si="41">ROUND(I63+L63+T63+W63+AH63,5)</f>
        <v>4720.83</v>
      </c>
    </row>
    <row r="64" spans="1:35" x14ac:dyDescent="0.25">
      <c r="A64" s="107"/>
      <c r="B64" s="107"/>
      <c r="C64" s="107"/>
      <c r="D64" s="107"/>
      <c r="E64" s="107"/>
      <c r="F64" s="107" t="s">
        <v>141</v>
      </c>
      <c r="G64" s="107"/>
      <c r="H64" s="114">
        <v>0</v>
      </c>
      <c r="I64" s="114">
        <f t="shared" si="34"/>
        <v>0</v>
      </c>
      <c r="J64" s="114">
        <v>0</v>
      </c>
      <c r="K64" s="114">
        <v>0</v>
      </c>
      <c r="L64" s="114">
        <f t="shared" si="35"/>
        <v>0</v>
      </c>
      <c r="M64" s="114">
        <v>0</v>
      </c>
      <c r="N64" s="114">
        <v>0</v>
      </c>
      <c r="O64" s="114">
        <v>0</v>
      </c>
      <c r="P64" s="114">
        <f t="shared" si="36"/>
        <v>0</v>
      </c>
      <c r="Q64" s="114">
        <v>0</v>
      </c>
      <c r="R64" s="114">
        <v>0</v>
      </c>
      <c r="S64" s="114">
        <f t="shared" si="37"/>
        <v>0</v>
      </c>
      <c r="T64" s="114">
        <f t="shared" si="38"/>
        <v>0</v>
      </c>
      <c r="U64" s="114">
        <v>0</v>
      </c>
      <c r="V64" s="114">
        <v>12</v>
      </c>
      <c r="W64" s="114">
        <f t="shared" si="39"/>
        <v>12</v>
      </c>
      <c r="X64" s="114">
        <v>0</v>
      </c>
      <c r="Y64" s="114">
        <v>0</v>
      </c>
      <c r="Z64" s="114">
        <v>0</v>
      </c>
      <c r="AA64" s="114">
        <v>0</v>
      </c>
      <c r="AB64" s="114">
        <v>0</v>
      </c>
      <c r="AC64" s="114">
        <v>0</v>
      </c>
      <c r="AD64" s="114">
        <v>0</v>
      </c>
      <c r="AE64" s="114">
        <v>0</v>
      </c>
      <c r="AF64" s="114">
        <v>0</v>
      </c>
      <c r="AG64" s="114">
        <v>0</v>
      </c>
      <c r="AH64" s="114">
        <f t="shared" si="40"/>
        <v>0</v>
      </c>
      <c r="AI64" s="114">
        <f t="shared" si="41"/>
        <v>12</v>
      </c>
    </row>
    <row r="65" spans="1:35" x14ac:dyDescent="0.25">
      <c r="A65" s="107"/>
      <c r="B65" s="107"/>
      <c r="C65" s="107"/>
      <c r="D65" s="107"/>
      <c r="E65" s="107"/>
      <c r="F65" s="107" t="s">
        <v>142</v>
      </c>
      <c r="G65" s="107"/>
      <c r="H65" s="114">
        <v>0</v>
      </c>
      <c r="I65" s="114">
        <f t="shared" si="34"/>
        <v>0</v>
      </c>
      <c r="J65" s="114">
        <v>0</v>
      </c>
      <c r="K65" s="114">
        <v>0</v>
      </c>
      <c r="L65" s="114">
        <f t="shared" si="35"/>
        <v>0</v>
      </c>
      <c r="M65" s="114">
        <v>0</v>
      </c>
      <c r="N65" s="114">
        <v>0</v>
      </c>
      <c r="O65" s="114">
        <v>0</v>
      </c>
      <c r="P65" s="114">
        <f t="shared" si="36"/>
        <v>0</v>
      </c>
      <c r="Q65" s="114">
        <v>0</v>
      </c>
      <c r="R65" s="114">
        <v>0</v>
      </c>
      <c r="S65" s="114">
        <f t="shared" si="37"/>
        <v>0</v>
      </c>
      <c r="T65" s="114">
        <f t="shared" si="38"/>
        <v>0</v>
      </c>
      <c r="U65" s="114">
        <v>0</v>
      </c>
      <c r="V65" s="114">
        <v>366.13</v>
      </c>
      <c r="W65" s="114">
        <f t="shared" si="39"/>
        <v>366.13</v>
      </c>
      <c r="X65" s="114">
        <v>0</v>
      </c>
      <c r="Y65" s="114">
        <v>0</v>
      </c>
      <c r="Z65" s="114">
        <v>0</v>
      </c>
      <c r="AA65" s="114">
        <v>0</v>
      </c>
      <c r="AB65" s="114">
        <v>0</v>
      </c>
      <c r="AC65" s="114">
        <v>0</v>
      </c>
      <c r="AD65" s="114">
        <v>0</v>
      </c>
      <c r="AE65" s="114">
        <v>0</v>
      </c>
      <c r="AF65" s="114">
        <v>0</v>
      </c>
      <c r="AG65" s="114">
        <v>0</v>
      </c>
      <c r="AH65" s="114">
        <f t="shared" si="40"/>
        <v>0</v>
      </c>
      <c r="AI65" s="114">
        <f t="shared" si="41"/>
        <v>366.13</v>
      </c>
    </row>
    <row r="66" spans="1:35" x14ac:dyDescent="0.25">
      <c r="A66" s="107"/>
      <c r="B66" s="107"/>
      <c r="C66" s="107"/>
      <c r="D66" s="107"/>
      <c r="E66" s="107"/>
      <c r="F66" s="107" t="s">
        <v>143</v>
      </c>
      <c r="G66" s="107"/>
      <c r="H66" s="114">
        <v>0</v>
      </c>
      <c r="I66" s="114">
        <f t="shared" si="34"/>
        <v>0</v>
      </c>
      <c r="J66" s="114">
        <v>0</v>
      </c>
      <c r="K66" s="114">
        <v>0</v>
      </c>
      <c r="L66" s="114">
        <f t="shared" si="35"/>
        <v>0</v>
      </c>
      <c r="M66" s="114">
        <v>0</v>
      </c>
      <c r="N66" s="114">
        <v>0</v>
      </c>
      <c r="O66" s="114">
        <v>0</v>
      </c>
      <c r="P66" s="114">
        <f t="shared" si="36"/>
        <v>0</v>
      </c>
      <c r="Q66" s="114">
        <v>0</v>
      </c>
      <c r="R66" s="114">
        <v>0</v>
      </c>
      <c r="S66" s="114">
        <f t="shared" si="37"/>
        <v>0</v>
      </c>
      <c r="T66" s="114">
        <f t="shared" si="38"/>
        <v>0</v>
      </c>
      <c r="U66" s="114">
        <v>0</v>
      </c>
      <c r="V66" s="114">
        <v>68.180000000000007</v>
      </c>
      <c r="W66" s="114">
        <f t="shared" si="39"/>
        <v>68.180000000000007</v>
      </c>
      <c r="X66" s="114">
        <v>0</v>
      </c>
      <c r="Y66" s="114">
        <v>0</v>
      </c>
      <c r="Z66" s="114">
        <v>0</v>
      </c>
      <c r="AA66" s="114">
        <v>0</v>
      </c>
      <c r="AB66" s="114">
        <v>0</v>
      </c>
      <c r="AC66" s="114">
        <v>0</v>
      </c>
      <c r="AD66" s="114">
        <v>0</v>
      </c>
      <c r="AE66" s="114">
        <v>0</v>
      </c>
      <c r="AF66" s="114">
        <v>0</v>
      </c>
      <c r="AG66" s="114">
        <v>0</v>
      </c>
      <c r="AH66" s="114">
        <f t="shared" si="40"/>
        <v>0</v>
      </c>
      <c r="AI66" s="114">
        <f t="shared" si="41"/>
        <v>68.180000000000007</v>
      </c>
    </row>
    <row r="67" spans="1:35" x14ac:dyDescent="0.25">
      <c r="A67" s="107"/>
      <c r="B67" s="107"/>
      <c r="C67" s="107"/>
      <c r="D67" s="107"/>
      <c r="E67" s="107"/>
      <c r="F67" s="107" t="s">
        <v>144</v>
      </c>
      <c r="G67" s="107"/>
      <c r="H67" s="114">
        <v>0</v>
      </c>
      <c r="I67" s="114">
        <f t="shared" si="34"/>
        <v>0</v>
      </c>
      <c r="J67" s="114">
        <v>0</v>
      </c>
      <c r="K67" s="114">
        <v>0</v>
      </c>
      <c r="L67" s="114">
        <f t="shared" si="35"/>
        <v>0</v>
      </c>
      <c r="M67" s="114">
        <v>0</v>
      </c>
      <c r="N67" s="114">
        <v>0</v>
      </c>
      <c r="O67" s="114">
        <v>0</v>
      </c>
      <c r="P67" s="114">
        <f t="shared" si="36"/>
        <v>0</v>
      </c>
      <c r="Q67" s="114">
        <v>0</v>
      </c>
      <c r="R67" s="114">
        <v>0</v>
      </c>
      <c r="S67" s="114">
        <f t="shared" si="37"/>
        <v>0</v>
      </c>
      <c r="T67" s="114">
        <f t="shared" si="38"/>
        <v>0</v>
      </c>
      <c r="U67" s="114">
        <v>0</v>
      </c>
      <c r="V67" s="114">
        <v>997.98</v>
      </c>
      <c r="W67" s="114">
        <f t="shared" si="39"/>
        <v>997.98</v>
      </c>
      <c r="X67" s="114">
        <v>0</v>
      </c>
      <c r="Y67" s="114">
        <v>0</v>
      </c>
      <c r="Z67" s="114">
        <v>0</v>
      </c>
      <c r="AA67" s="114">
        <v>0</v>
      </c>
      <c r="AB67" s="114">
        <v>0</v>
      </c>
      <c r="AC67" s="114">
        <v>0</v>
      </c>
      <c r="AD67" s="114">
        <v>0</v>
      </c>
      <c r="AE67" s="114">
        <v>0</v>
      </c>
      <c r="AF67" s="114">
        <v>0</v>
      </c>
      <c r="AG67" s="114">
        <v>0</v>
      </c>
      <c r="AH67" s="114">
        <f t="shared" si="40"/>
        <v>0</v>
      </c>
      <c r="AI67" s="114">
        <f t="shared" si="41"/>
        <v>997.98</v>
      </c>
    </row>
    <row r="68" spans="1:35" x14ac:dyDescent="0.25">
      <c r="A68" s="107"/>
      <c r="B68" s="107"/>
      <c r="C68" s="107"/>
      <c r="D68" s="107"/>
      <c r="E68" s="107"/>
      <c r="F68" s="107" t="s">
        <v>146</v>
      </c>
      <c r="G68" s="107"/>
      <c r="H68" s="114">
        <v>0</v>
      </c>
      <c r="I68" s="114">
        <f t="shared" si="34"/>
        <v>0</v>
      </c>
      <c r="J68" s="114">
        <v>0</v>
      </c>
      <c r="K68" s="114">
        <v>0</v>
      </c>
      <c r="L68" s="114">
        <f t="shared" si="35"/>
        <v>0</v>
      </c>
      <c r="M68" s="114">
        <v>0</v>
      </c>
      <c r="N68" s="114">
        <v>0</v>
      </c>
      <c r="O68" s="114">
        <v>0</v>
      </c>
      <c r="P68" s="114">
        <f t="shared" si="36"/>
        <v>0</v>
      </c>
      <c r="Q68" s="114">
        <v>0</v>
      </c>
      <c r="R68" s="114">
        <v>0</v>
      </c>
      <c r="S68" s="114">
        <f t="shared" si="37"/>
        <v>0</v>
      </c>
      <c r="T68" s="114">
        <f t="shared" si="38"/>
        <v>0</v>
      </c>
      <c r="U68" s="114">
        <v>0</v>
      </c>
      <c r="V68" s="114">
        <v>35.22</v>
      </c>
      <c r="W68" s="114">
        <f t="shared" si="39"/>
        <v>35.22</v>
      </c>
      <c r="X68" s="114">
        <v>0</v>
      </c>
      <c r="Y68" s="114">
        <v>0</v>
      </c>
      <c r="Z68" s="114">
        <v>0</v>
      </c>
      <c r="AA68" s="114">
        <v>0</v>
      </c>
      <c r="AB68" s="114">
        <v>0</v>
      </c>
      <c r="AC68" s="114">
        <v>0</v>
      </c>
      <c r="AD68" s="114">
        <v>0</v>
      </c>
      <c r="AE68" s="114">
        <v>0</v>
      </c>
      <c r="AF68" s="114">
        <v>0</v>
      </c>
      <c r="AG68" s="114">
        <v>0</v>
      </c>
      <c r="AH68" s="114">
        <f t="shared" si="40"/>
        <v>0</v>
      </c>
      <c r="AI68" s="114">
        <f t="shared" si="41"/>
        <v>35.22</v>
      </c>
    </row>
    <row r="69" spans="1:35" x14ac:dyDescent="0.25">
      <c r="A69" s="107"/>
      <c r="B69" s="107"/>
      <c r="C69" s="107"/>
      <c r="D69" s="107"/>
      <c r="E69" s="107"/>
      <c r="F69" s="107" t="s">
        <v>147</v>
      </c>
      <c r="G69" s="107"/>
      <c r="H69" s="114">
        <v>0</v>
      </c>
      <c r="I69" s="114">
        <f t="shared" si="34"/>
        <v>0</v>
      </c>
      <c r="J69" s="114">
        <v>0</v>
      </c>
      <c r="K69" s="114">
        <v>0</v>
      </c>
      <c r="L69" s="114">
        <f t="shared" si="35"/>
        <v>0</v>
      </c>
      <c r="M69" s="114">
        <v>0</v>
      </c>
      <c r="N69" s="114">
        <v>0</v>
      </c>
      <c r="O69" s="114">
        <v>0</v>
      </c>
      <c r="P69" s="114">
        <f t="shared" si="36"/>
        <v>0</v>
      </c>
      <c r="Q69" s="114">
        <v>0</v>
      </c>
      <c r="R69" s="114">
        <v>0</v>
      </c>
      <c r="S69" s="114">
        <f t="shared" si="37"/>
        <v>0</v>
      </c>
      <c r="T69" s="114">
        <f t="shared" si="38"/>
        <v>0</v>
      </c>
      <c r="U69" s="114">
        <v>0</v>
      </c>
      <c r="V69" s="114">
        <v>100</v>
      </c>
      <c r="W69" s="114">
        <f t="shared" si="39"/>
        <v>100</v>
      </c>
      <c r="X69" s="114">
        <v>0</v>
      </c>
      <c r="Y69" s="114">
        <v>0</v>
      </c>
      <c r="Z69" s="114">
        <v>0</v>
      </c>
      <c r="AA69" s="114">
        <v>0</v>
      </c>
      <c r="AB69" s="114">
        <v>0</v>
      </c>
      <c r="AC69" s="114">
        <v>0</v>
      </c>
      <c r="AD69" s="114">
        <v>0</v>
      </c>
      <c r="AE69" s="114">
        <v>0</v>
      </c>
      <c r="AF69" s="114">
        <v>0</v>
      </c>
      <c r="AG69" s="114">
        <v>0</v>
      </c>
      <c r="AH69" s="114">
        <f t="shared" si="40"/>
        <v>0</v>
      </c>
      <c r="AI69" s="114">
        <f t="shared" si="41"/>
        <v>100</v>
      </c>
    </row>
    <row r="70" spans="1:35" ht="15.75" thickBot="1" x14ac:dyDescent="0.3">
      <c r="A70" s="107"/>
      <c r="B70" s="107"/>
      <c r="C70" s="107"/>
      <c r="D70" s="107"/>
      <c r="E70" s="107"/>
      <c r="F70" s="107" t="s">
        <v>155</v>
      </c>
      <c r="G70" s="107"/>
      <c r="H70" s="117">
        <v>0</v>
      </c>
      <c r="I70" s="117">
        <f t="shared" si="34"/>
        <v>0</v>
      </c>
      <c r="J70" s="117">
        <v>0</v>
      </c>
      <c r="K70" s="117">
        <v>0</v>
      </c>
      <c r="L70" s="117">
        <f t="shared" si="35"/>
        <v>0</v>
      </c>
      <c r="M70" s="117">
        <v>0</v>
      </c>
      <c r="N70" s="117">
        <v>0</v>
      </c>
      <c r="O70" s="117">
        <v>0</v>
      </c>
      <c r="P70" s="117">
        <f t="shared" si="36"/>
        <v>0</v>
      </c>
      <c r="Q70" s="117">
        <v>0</v>
      </c>
      <c r="R70" s="117">
        <v>0</v>
      </c>
      <c r="S70" s="117">
        <f t="shared" si="37"/>
        <v>0</v>
      </c>
      <c r="T70" s="117">
        <f t="shared" si="38"/>
        <v>0</v>
      </c>
      <c r="U70" s="117">
        <v>0</v>
      </c>
      <c r="V70" s="117">
        <v>24.12</v>
      </c>
      <c r="W70" s="117">
        <f t="shared" si="39"/>
        <v>24.12</v>
      </c>
      <c r="X70" s="117">
        <v>0</v>
      </c>
      <c r="Y70" s="117">
        <v>0</v>
      </c>
      <c r="Z70" s="117">
        <v>0</v>
      </c>
      <c r="AA70" s="117">
        <v>0</v>
      </c>
      <c r="AB70" s="117">
        <v>0</v>
      </c>
      <c r="AC70" s="117">
        <v>0</v>
      </c>
      <c r="AD70" s="117">
        <v>0</v>
      </c>
      <c r="AE70" s="117">
        <v>0</v>
      </c>
      <c r="AF70" s="117">
        <v>0</v>
      </c>
      <c r="AG70" s="117">
        <v>0</v>
      </c>
      <c r="AH70" s="117">
        <f t="shared" si="40"/>
        <v>0</v>
      </c>
      <c r="AI70" s="117">
        <f t="shared" si="41"/>
        <v>24.12</v>
      </c>
    </row>
    <row r="71" spans="1:35" x14ac:dyDescent="0.25">
      <c r="A71" s="107"/>
      <c r="B71" s="107"/>
      <c r="C71" s="107"/>
      <c r="D71" s="107"/>
      <c r="E71" s="107" t="s">
        <v>156</v>
      </c>
      <c r="F71" s="107"/>
      <c r="G71" s="107"/>
      <c r="H71" s="114">
        <f>ROUND(SUM(H62:H70),5)</f>
        <v>0</v>
      </c>
      <c r="I71" s="114">
        <f t="shared" si="34"/>
        <v>0</v>
      </c>
      <c r="J71" s="114">
        <f>ROUND(SUM(J62:J70),5)</f>
        <v>0</v>
      </c>
      <c r="K71" s="114">
        <f>ROUND(SUM(K62:K70),5)</f>
        <v>0</v>
      </c>
      <c r="L71" s="114">
        <f t="shared" si="35"/>
        <v>0</v>
      </c>
      <c r="M71" s="114">
        <f>ROUND(SUM(M62:M70),5)</f>
        <v>0</v>
      </c>
      <c r="N71" s="114">
        <f>ROUND(SUM(N62:N70),5)</f>
        <v>0</v>
      </c>
      <c r="O71" s="114">
        <f>ROUND(SUM(O62:O70),5)</f>
        <v>0</v>
      </c>
      <c r="P71" s="114">
        <f t="shared" si="36"/>
        <v>0</v>
      </c>
      <c r="Q71" s="114">
        <f>ROUND(SUM(Q62:Q70),5)</f>
        <v>0</v>
      </c>
      <c r="R71" s="114">
        <f>ROUND(SUM(R62:R70),5)</f>
        <v>0</v>
      </c>
      <c r="S71" s="114">
        <f t="shared" si="37"/>
        <v>0</v>
      </c>
      <c r="T71" s="114">
        <f t="shared" si="38"/>
        <v>0</v>
      </c>
      <c r="U71" s="114">
        <f>ROUND(SUM(U62:U70),5)</f>
        <v>0</v>
      </c>
      <c r="V71" s="114">
        <f>ROUND(SUM(V62:V70),5)</f>
        <v>6324.46</v>
      </c>
      <c r="W71" s="114">
        <f t="shared" si="39"/>
        <v>6324.46</v>
      </c>
      <c r="X71" s="114">
        <f t="shared" ref="X71:AG71" si="42">ROUND(SUM(X62:X70),5)</f>
        <v>0</v>
      </c>
      <c r="Y71" s="114">
        <f t="shared" si="42"/>
        <v>0</v>
      </c>
      <c r="Z71" s="114">
        <f t="shared" si="42"/>
        <v>0</v>
      </c>
      <c r="AA71" s="114">
        <f t="shared" si="42"/>
        <v>0</v>
      </c>
      <c r="AB71" s="114">
        <f t="shared" si="42"/>
        <v>0</v>
      </c>
      <c r="AC71" s="114">
        <f t="shared" si="42"/>
        <v>0</v>
      </c>
      <c r="AD71" s="114">
        <f t="shared" si="42"/>
        <v>0</v>
      </c>
      <c r="AE71" s="114">
        <f t="shared" si="42"/>
        <v>0</v>
      </c>
      <c r="AF71" s="114">
        <f t="shared" si="42"/>
        <v>0</v>
      </c>
      <c r="AG71" s="114">
        <f t="shared" si="42"/>
        <v>0</v>
      </c>
      <c r="AH71" s="114">
        <f t="shared" si="40"/>
        <v>0</v>
      </c>
      <c r="AI71" s="114">
        <f t="shared" si="41"/>
        <v>6324.46</v>
      </c>
    </row>
    <row r="72" spans="1:35" x14ac:dyDescent="0.25">
      <c r="A72" s="107"/>
      <c r="B72" s="107"/>
      <c r="C72" s="107"/>
      <c r="D72" s="107"/>
      <c r="E72" s="107" t="s">
        <v>558</v>
      </c>
      <c r="F72" s="107"/>
      <c r="G72" s="107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</row>
    <row r="73" spans="1:35" x14ac:dyDescent="0.25">
      <c r="A73" s="107"/>
      <c r="B73" s="107"/>
      <c r="C73" s="107"/>
      <c r="D73" s="107"/>
      <c r="E73" s="107"/>
      <c r="F73" s="107" t="s">
        <v>847</v>
      </c>
      <c r="G73" s="107"/>
      <c r="H73" s="114">
        <v>0</v>
      </c>
      <c r="I73" s="114">
        <f>H73</f>
        <v>0</v>
      </c>
      <c r="J73" s="114">
        <v>0</v>
      </c>
      <c r="K73" s="114">
        <v>0</v>
      </c>
      <c r="L73" s="114">
        <f>ROUND(SUM(J73:K73),5)</f>
        <v>0</v>
      </c>
      <c r="M73" s="114">
        <v>0</v>
      </c>
      <c r="N73" s="114">
        <v>0</v>
      </c>
      <c r="O73" s="114">
        <v>0</v>
      </c>
      <c r="P73" s="114">
        <f>ROUND(SUM(N73:O73),5)</f>
        <v>0</v>
      </c>
      <c r="Q73" s="114">
        <v>0</v>
      </c>
      <c r="R73" s="114">
        <v>0</v>
      </c>
      <c r="S73" s="114">
        <f>ROUND(SUM(Q73:R73),5)</f>
        <v>0</v>
      </c>
      <c r="T73" s="114">
        <f>ROUND(M73+P73+S73,5)</f>
        <v>0</v>
      </c>
      <c r="U73" s="114">
        <v>0</v>
      </c>
      <c r="V73" s="114">
        <v>1230</v>
      </c>
      <c r="W73" s="114">
        <f>ROUND(SUM(U73:V73),5)</f>
        <v>1230</v>
      </c>
      <c r="X73" s="114">
        <v>0</v>
      </c>
      <c r="Y73" s="114">
        <v>0</v>
      </c>
      <c r="Z73" s="114">
        <v>0</v>
      </c>
      <c r="AA73" s="114">
        <v>0</v>
      </c>
      <c r="AB73" s="114">
        <v>0</v>
      </c>
      <c r="AC73" s="114">
        <v>0</v>
      </c>
      <c r="AD73" s="114">
        <v>0</v>
      </c>
      <c r="AE73" s="114">
        <v>0</v>
      </c>
      <c r="AF73" s="114">
        <v>0</v>
      </c>
      <c r="AG73" s="114">
        <v>0</v>
      </c>
      <c r="AH73" s="114">
        <f>ROUND(SUM(X73:AG73),5)</f>
        <v>0</v>
      </c>
      <c r="AI73" s="114">
        <f>ROUND(I73+L73+T73+W73+AH73,5)</f>
        <v>1230</v>
      </c>
    </row>
    <row r="74" spans="1:35" x14ac:dyDescent="0.25">
      <c r="A74" s="107"/>
      <c r="B74" s="107"/>
      <c r="C74" s="107"/>
      <c r="D74" s="107"/>
      <c r="E74" s="107"/>
      <c r="F74" s="107" t="s">
        <v>158</v>
      </c>
      <c r="G74" s="107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</row>
    <row r="75" spans="1:35" ht="15.75" thickBot="1" x14ac:dyDescent="0.3">
      <c r="A75" s="107"/>
      <c r="B75" s="107"/>
      <c r="C75" s="107"/>
      <c r="D75" s="107"/>
      <c r="E75" s="107"/>
      <c r="F75" s="107"/>
      <c r="G75" s="107" t="s">
        <v>160</v>
      </c>
      <c r="H75" s="117">
        <v>0</v>
      </c>
      <c r="I75" s="117">
        <f>H75</f>
        <v>0</v>
      </c>
      <c r="J75" s="117">
        <v>0</v>
      </c>
      <c r="K75" s="117">
        <v>0</v>
      </c>
      <c r="L75" s="117">
        <f>ROUND(SUM(J75:K75),5)</f>
        <v>0</v>
      </c>
      <c r="M75" s="117">
        <v>0</v>
      </c>
      <c r="N75" s="117">
        <v>0</v>
      </c>
      <c r="O75" s="117">
        <v>0</v>
      </c>
      <c r="P75" s="117">
        <f>ROUND(SUM(N75:O75),5)</f>
        <v>0</v>
      </c>
      <c r="Q75" s="117">
        <v>0</v>
      </c>
      <c r="R75" s="117">
        <v>0</v>
      </c>
      <c r="S75" s="117">
        <f>ROUND(SUM(Q75:R75),5)</f>
        <v>0</v>
      </c>
      <c r="T75" s="117">
        <f>ROUND(M75+P75+S75,5)</f>
        <v>0</v>
      </c>
      <c r="U75" s="117">
        <v>-182.14</v>
      </c>
      <c r="V75" s="117">
        <v>0</v>
      </c>
      <c r="W75" s="117">
        <f>ROUND(SUM(U75:V75),5)</f>
        <v>-182.14</v>
      </c>
      <c r="X75" s="117">
        <v>0</v>
      </c>
      <c r="Y75" s="117">
        <v>0</v>
      </c>
      <c r="Z75" s="117">
        <v>0</v>
      </c>
      <c r="AA75" s="117">
        <v>0</v>
      </c>
      <c r="AB75" s="117">
        <v>0</v>
      </c>
      <c r="AC75" s="117">
        <v>0</v>
      </c>
      <c r="AD75" s="117">
        <v>0</v>
      </c>
      <c r="AE75" s="117">
        <v>0</v>
      </c>
      <c r="AF75" s="117">
        <v>0</v>
      </c>
      <c r="AG75" s="117">
        <v>0</v>
      </c>
      <c r="AH75" s="117">
        <f>ROUND(SUM(X75:AG75),5)</f>
        <v>0</v>
      </c>
      <c r="AI75" s="117">
        <f>ROUND(I75+L75+T75+W75+AH75,5)</f>
        <v>-182.14</v>
      </c>
    </row>
    <row r="76" spans="1:35" x14ac:dyDescent="0.25">
      <c r="A76" s="107"/>
      <c r="B76" s="107"/>
      <c r="C76" s="107"/>
      <c r="D76" s="107"/>
      <c r="E76" s="107"/>
      <c r="F76" s="107" t="s">
        <v>161</v>
      </c>
      <c r="G76" s="107"/>
      <c r="H76" s="114">
        <f>ROUND(SUM(H74:H75),5)</f>
        <v>0</v>
      </c>
      <c r="I76" s="114">
        <f>H76</f>
        <v>0</v>
      </c>
      <c r="J76" s="114">
        <f>ROUND(SUM(J74:J75),5)</f>
        <v>0</v>
      </c>
      <c r="K76" s="114">
        <f>ROUND(SUM(K74:K75),5)</f>
        <v>0</v>
      </c>
      <c r="L76" s="114">
        <f>ROUND(SUM(J76:K76),5)</f>
        <v>0</v>
      </c>
      <c r="M76" s="114">
        <f>ROUND(SUM(M74:M75),5)</f>
        <v>0</v>
      </c>
      <c r="N76" s="114">
        <f>ROUND(SUM(N74:N75),5)</f>
        <v>0</v>
      </c>
      <c r="O76" s="114">
        <f>ROUND(SUM(O74:O75),5)</f>
        <v>0</v>
      </c>
      <c r="P76" s="114">
        <f>ROUND(SUM(N76:O76),5)</f>
        <v>0</v>
      </c>
      <c r="Q76" s="114">
        <f>ROUND(SUM(Q74:Q75),5)</f>
        <v>0</v>
      </c>
      <c r="R76" s="114">
        <f>ROUND(SUM(R74:R75),5)</f>
        <v>0</v>
      </c>
      <c r="S76" s="114">
        <f>ROUND(SUM(Q76:R76),5)</f>
        <v>0</v>
      </c>
      <c r="T76" s="114">
        <f>ROUND(M76+P76+S76,5)</f>
        <v>0</v>
      </c>
      <c r="U76" s="114">
        <f>ROUND(SUM(U74:U75),5)</f>
        <v>-182.14</v>
      </c>
      <c r="V76" s="114">
        <f>ROUND(SUM(V74:V75),5)</f>
        <v>0</v>
      </c>
      <c r="W76" s="114">
        <f>ROUND(SUM(U76:V76),5)</f>
        <v>-182.14</v>
      </c>
      <c r="X76" s="114">
        <f t="shared" ref="X76:AG76" si="43">ROUND(SUM(X74:X75),5)</f>
        <v>0</v>
      </c>
      <c r="Y76" s="114">
        <f t="shared" si="43"/>
        <v>0</v>
      </c>
      <c r="Z76" s="114">
        <f t="shared" si="43"/>
        <v>0</v>
      </c>
      <c r="AA76" s="114">
        <f t="shared" si="43"/>
        <v>0</v>
      </c>
      <c r="AB76" s="114">
        <f t="shared" si="43"/>
        <v>0</v>
      </c>
      <c r="AC76" s="114">
        <f t="shared" si="43"/>
        <v>0</v>
      </c>
      <c r="AD76" s="114">
        <f t="shared" si="43"/>
        <v>0</v>
      </c>
      <c r="AE76" s="114">
        <f t="shared" si="43"/>
        <v>0</v>
      </c>
      <c r="AF76" s="114">
        <f t="shared" si="43"/>
        <v>0</v>
      </c>
      <c r="AG76" s="114">
        <f t="shared" si="43"/>
        <v>0</v>
      </c>
      <c r="AH76" s="114">
        <f>ROUND(SUM(X76:AG76),5)</f>
        <v>0</v>
      </c>
      <c r="AI76" s="114">
        <f>ROUND(I76+L76+T76+W76+AH76,5)</f>
        <v>-182.14</v>
      </c>
    </row>
    <row r="77" spans="1:35" ht="15.75" thickBot="1" x14ac:dyDescent="0.3">
      <c r="A77" s="107"/>
      <c r="B77" s="107"/>
      <c r="C77" s="107"/>
      <c r="D77" s="107"/>
      <c r="E77" s="107"/>
      <c r="F77" s="107" t="s">
        <v>555</v>
      </c>
      <c r="G77" s="107"/>
      <c r="H77" s="117">
        <v>0</v>
      </c>
      <c r="I77" s="117">
        <f>H77</f>
        <v>0</v>
      </c>
      <c r="J77" s="117">
        <v>0</v>
      </c>
      <c r="K77" s="117">
        <v>0</v>
      </c>
      <c r="L77" s="117">
        <f>ROUND(SUM(J77:K77),5)</f>
        <v>0</v>
      </c>
      <c r="M77" s="117">
        <v>0</v>
      </c>
      <c r="N77" s="117">
        <v>0</v>
      </c>
      <c r="O77" s="117">
        <v>0</v>
      </c>
      <c r="P77" s="117">
        <f>ROUND(SUM(N77:O77),5)</f>
        <v>0</v>
      </c>
      <c r="Q77" s="117">
        <v>0</v>
      </c>
      <c r="R77" s="117">
        <v>0</v>
      </c>
      <c r="S77" s="117">
        <f>ROUND(SUM(Q77:R77),5)</f>
        <v>0</v>
      </c>
      <c r="T77" s="117">
        <f>ROUND(M77+P77+S77,5)</f>
        <v>0</v>
      </c>
      <c r="U77" s="117">
        <v>250</v>
      </c>
      <c r="V77" s="117">
        <v>0</v>
      </c>
      <c r="W77" s="117">
        <f>ROUND(SUM(U77:V77),5)</f>
        <v>250</v>
      </c>
      <c r="X77" s="117">
        <v>0</v>
      </c>
      <c r="Y77" s="117">
        <v>0</v>
      </c>
      <c r="Z77" s="117">
        <v>0</v>
      </c>
      <c r="AA77" s="117">
        <v>0</v>
      </c>
      <c r="AB77" s="117">
        <v>0</v>
      </c>
      <c r="AC77" s="117">
        <v>0</v>
      </c>
      <c r="AD77" s="117">
        <v>0</v>
      </c>
      <c r="AE77" s="117">
        <v>0</v>
      </c>
      <c r="AF77" s="117">
        <v>0</v>
      </c>
      <c r="AG77" s="117">
        <v>0</v>
      </c>
      <c r="AH77" s="117">
        <f>ROUND(SUM(X77:AG77),5)</f>
        <v>0</v>
      </c>
      <c r="AI77" s="117">
        <f>ROUND(I77+L77+T77+W77+AH77,5)</f>
        <v>250</v>
      </c>
    </row>
    <row r="78" spans="1:35" x14ac:dyDescent="0.25">
      <c r="A78" s="107"/>
      <c r="B78" s="107"/>
      <c r="C78" s="107"/>
      <c r="D78" s="107"/>
      <c r="E78" s="107" t="s">
        <v>551</v>
      </c>
      <c r="F78" s="107"/>
      <c r="G78" s="107"/>
      <c r="H78" s="114">
        <f>ROUND(SUM(H72:H73)+SUM(H76:H77),5)</f>
        <v>0</v>
      </c>
      <c r="I78" s="114">
        <f>H78</f>
        <v>0</v>
      </c>
      <c r="J78" s="114">
        <f>ROUND(SUM(J72:J73)+SUM(J76:J77),5)</f>
        <v>0</v>
      </c>
      <c r="K78" s="114">
        <f>ROUND(SUM(K72:K73)+SUM(K76:K77),5)</f>
        <v>0</v>
      </c>
      <c r="L78" s="114">
        <f>ROUND(SUM(J78:K78),5)</f>
        <v>0</v>
      </c>
      <c r="M78" s="114">
        <f>ROUND(SUM(M72:M73)+SUM(M76:M77),5)</f>
        <v>0</v>
      </c>
      <c r="N78" s="114">
        <f>ROUND(SUM(N72:N73)+SUM(N76:N77),5)</f>
        <v>0</v>
      </c>
      <c r="O78" s="114">
        <f>ROUND(SUM(O72:O73)+SUM(O76:O77),5)</f>
        <v>0</v>
      </c>
      <c r="P78" s="114">
        <f>ROUND(SUM(N78:O78),5)</f>
        <v>0</v>
      </c>
      <c r="Q78" s="114">
        <f>ROUND(SUM(Q72:Q73)+SUM(Q76:Q77),5)</f>
        <v>0</v>
      </c>
      <c r="R78" s="114">
        <f>ROUND(SUM(R72:R73)+SUM(R76:R77),5)</f>
        <v>0</v>
      </c>
      <c r="S78" s="114">
        <f>ROUND(SUM(Q78:R78),5)</f>
        <v>0</v>
      </c>
      <c r="T78" s="114">
        <f>ROUND(M78+P78+S78,5)</f>
        <v>0</v>
      </c>
      <c r="U78" s="114">
        <f>ROUND(SUM(U72:U73)+SUM(U76:U77),5)</f>
        <v>67.86</v>
      </c>
      <c r="V78" s="114">
        <f>ROUND(SUM(V72:V73)+SUM(V76:V77),5)</f>
        <v>1230</v>
      </c>
      <c r="W78" s="114">
        <f>ROUND(SUM(U78:V78),5)</f>
        <v>1297.8599999999999</v>
      </c>
      <c r="X78" s="114">
        <f t="shared" ref="X78:AG78" si="44">ROUND(SUM(X72:X73)+SUM(X76:X77),5)</f>
        <v>0</v>
      </c>
      <c r="Y78" s="114">
        <f t="shared" si="44"/>
        <v>0</v>
      </c>
      <c r="Z78" s="114">
        <f t="shared" si="44"/>
        <v>0</v>
      </c>
      <c r="AA78" s="114">
        <f t="shared" si="44"/>
        <v>0</v>
      </c>
      <c r="AB78" s="114">
        <f t="shared" si="44"/>
        <v>0</v>
      </c>
      <c r="AC78" s="114">
        <f t="shared" si="44"/>
        <v>0</v>
      </c>
      <c r="AD78" s="114">
        <f t="shared" si="44"/>
        <v>0</v>
      </c>
      <c r="AE78" s="114">
        <f t="shared" si="44"/>
        <v>0</v>
      </c>
      <c r="AF78" s="114">
        <f t="shared" si="44"/>
        <v>0</v>
      </c>
      <c r="AG78" s="114">
        <f t="shared" si="44"/>
        <v>0</v>
      </c>
      <c r="AH78" s="114">
        <f>ROUND(SUM(X78:AG78),5)</f>
        <v>0</v>
      </c>
      <c r="AI78" s="114">
        <f>ROUND(I78+L78+T78+W78+AH78,5)</f>
        <v>1297.8599999999999</v>
      </c>
    </row>
    <row r="79" spans="1:35" x14ac:dyDescent="0.25">
      <c r="A79" s="107"/>
      <c r="B79" s="107"/>
      <c r="C79" s="107"/>
      <c r="D79" s="107"/>
      <c r="E79" s="107" t="s">
        <v>163</v>
      </c>
      <c r="F79" s="107"/>
      <c r="G79" s="107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</row>
    <row r="80" spans="1:35" x14ac:dyDescent="0.25">
      <c r="A80" s="107"/>
      <c r="B80" s="107"/>
      <c r="C80" s="107"/>
      <c r="D80" s="107"/>
      <c r="E80" s="107"/>
      <c r="F80" s="107" t="s">
        <v>164</v>
      </c>
      <c r="G80" s="107"/>
      <c r="H80" s="114">
        <v>0</v>
      </c>
      <c r="I80" s="114">
        <f t="shared" ref="I80:I87" si="45">H80</f>
        <v>0</v>
      </c>
      <c r="J80" s="114">
        <v>0</v>
      </c>
      <c r="K80" s="114">
        <v>0</v>
      </c>
      <c r="L80" s="114">
        <f t="shared" ref="L80:L87" si="46">ROUND(SUM(J80:K80),5)</f>
        <v>0</v>
      </c>
      <c r="M80" s="114">
        <v>0</v>
      </c>
      <c r="N80" s="114">
        <v>0</v>
      </c>
      <c r="O80" s="114">
        <v>0</v>
      </c>
      <c r="P80" s="114">
        <f t="shared" ref="P80:P87" si="47">ROUND(SUM(N80:O80),5)</f>
        <v>0</v>
      </c>
      <c r="Q80" s="114">
        <v>0</v>
      </c>
      <c r="R80" s="114">
        <v>0</v>
      </c>
      <c r="S80" s="114">
        <f t="shared" ref="S80:S87" si="48">ROUND(SUM(Q80:R80),5)</f>
        <v>0</v>
      </c>
      <c r="T80" s="114">
        <f t="shared" ref="T80:T87" si="49">ROUND(M80+P80+S80,5)</f>
        <v>0</v>
      </c>
      <c r="U80" s="114">
        <v>0</v>
      </c>
      <c r="V80" s="114">
        <v>20819.5</v>
      </c>
      <c r="W80" s="114">
        <f t="shared" ref="W80:W87" si="50">ROUND(SUM(U80:V80),5)</f>
        <v>20819.5</v>
      </c>
      <c r="X80" s="114">
        <v>0</v>
      </c>
      <c r="Y80" s="114">
        <v>0</v>
      </c>
      <c r="Z80" s="114">
        <v>0</v>
      </c>
      <c r="AA80" s="114">
        <v>0</v>
      </c>
      <c r="AB80" s="114">
        <v>0</v>
      </c>
      <c r="AC80" s="114">
        <v>0</v>
      </c>
      <c r="AD80" s="114">
        <v>0</v>
      </c>
      <c r="AE80" s="114">
        <v>0</v>
      </c>
      <c r="AF80" s="114">
        <v>0</v>
      </c>
      <c r="AG80" s="114">
        <v>0</v>
      </c>
      <c r="AH80" s="114">
        <f t="shared" ref="AH80:AH87" si="51">ROUND(SUM(X80:AG80),5)</f>
        <v>0</v>
      </c>
      <c r="AI80" s="114">
        <f t="shared" ref="AI80:AI87" si="52">ROUND(I80+L80+T80+W80+AH80,5)</f>
        <v>20819.5</v>
      </c>
    </row>
    <row r="81" spans="1:35" x14ac:dyDescent="0.25">
      <c r="A81" s="107"/>
      <c r="B81" s="107"/>
      <c r="C81" s="107"/>
      <c r="D81" s="107"/>
      <c r="E81" s="107"/>
      <c r="F81" s="107" t="s">
        <v>165</v>
      </c>
      <c r="G81" s="107"/>
      <c r="H81" s="114">
        <v>0</v>
      </c>
      <c r="I81" s="114">
        <f t="shared" si="45"/>
        <v>0</v>
      </c>
      <c r="J81" s="114">
        <v>0</v>
      </c>
      <c r="K81" s="114">
        <v>0</v>
      </c>
      <c r="L81" s="114">
        <f t="shared" si="46"/>
        <v>0</v>
      </c>
      <c r="M81" s="114">
        <v>0</v>
      </c>
      <c r="N81" s="114">
        <v>0</v>
      </c>
      <c r="O81" s="114">
        <v>0</v>
      </c>
      <c r="P81" s="114">
        <f t="shared" si="47"/>
        <v>0</v>
      </c>
      <c r="Q81" s="114">
        <v>0</v>
      </c>
      <c r="R81" s="114">
        <v>0</v>
      </c>
      <c r="S81" s="114">
        <f t="shared" si="48"/>
        <v>0</v>
      </c>
      <c r="T81" s="114">
        <f t="shared" si="49"/>
        <v>0</v>
      </c>
      <c r="U81" s="114">
        <v>0</v>
      </c>
      <c r="V81" s="114">
        <v>3004.17</v>
      </c>
      <c r="W81" s="114">
        <f t="shared" si="50"/>
        <v>3004.17</v>
      </c>
      <c r="X81" s="114">
        <v>0</v>
      </c>
      <c r="Y81" s="114">
        <v>0</v>
      </c>
      <c r="Z81" s="114">
        <v>0</v>
      </c>
      <c r="AA81" s="114">
        <v>0</v>
      </c>
      <c r="AB81" s="114">
        <v>0</v>
      </c>
      <c r="AC81" s="114">
        <v>0</v>
      </c>
      <c r="AD81" s="114">
        <v>0</v>
      </c>
      <c r="AE81" s="114">
        <v>0</v>
      </c>
      <c r="AF81" s="114">
        <v>0</v>
      </c>
      <c r="AG81" s="114">
        <v>0</v>
      </c>
      <c r="AH81" s="114">
        <f t="shared" si="51"/>
        <v>0</v>
      </c>
      <c r="AI81" s="114">
        <f t="shared" si="52"/>
        <v>3004.17</v>
      </c>
    </row>
    <row r="82" spans="1:35" x14ac:dyDescent="0.25">
      <c r="A82" s="107"/>
      <c r="B82" s="107"/>
      <c r="C82" s="107"/>
      <c r="D82" s="107"/>
      <c r="E82" s="107"/>
      <c r="F82" s="107" t="s">
        <v>167</v>
      </c>
      <c r="G82" s="107"/>
      <c r="H82" s="114">
        <v>0</v>
      </c>
      <c r="I82" s="114">
        <f t="shared" si="45"/>
        <v>0</v>
      </c>
      <c r="J82" s="114">
        <v>0</v>
      </c>
      <c r="K82" s="114">
        <v>0</v>
      </c>
      <c r="L82" s="114">
        <f t="shared" si="46"/>
        <v>0</v>
      </c>
      <c r="M82" s="114">
        <v>0</v>
      </c>
      <c r="N82" s="114">
        <v>0</v>
      </c>
      <c r="O82" s="114">
        <v>0</v>
      </c>
      <c r="P82" s="114">
        <f t="shared" si="47"/>
        <v>0</v>
      </c>
      <c r="Q82" s="114">
        <v>0</v>
      </c>
      <c r="R82" s="114">
        <v>0</v>
      </c>
      <c r="S82" s="114">
        <f t="shared" si="48"/>
        <v>0</v>
      </c>
      <c r="T82" s="114">
        <f t="shared" si="49"/>
        <v>0</v>
      </c>
      <c r="U82" s="114">
        <v>0</v>
      </c>
      <c r="V82" s="114">
        <v>31.8</v>
      </c>
      <c r="W82" s="114">
        <f t="shared" si="50"/>
        <v>31.8</v>
      </c>
      <c r="X82" s="114">
        <v>0</v>
      </c>
      <c r="Y82" s="114">
        <v>0</v>
      </c>
      <c r="Z82" s="114">
        <v>0</v>
      </c>
      <c r="AA82" s="114">
        <v>0</v>
      </c>
      <c r="AB82" s="114">
        <v>0</v>
      </c>
      <c r="AC82" s="114">
        <v>0</v>
      </c>
      <c r="AD82" s="114">
        <v>0</v>
      </c>
      <c r="AE82" s="114">
        <v>0</v>
      </c>
      <c r="AF82" s="114">
        <v>0</v>
      </c>
      <c r="AG82" s="114">
        <v>0</v>
      </c>
      <c r="AH82" s="114">
        <f t="shared" si="51"/>
        <v>0</v>
      </c>
      <c r="AI82" s="114">
        <f t="shared" si="52"/>
        <v>31.8</v>
      </c>
    </row>
    <row r="83" spans="1:35" x14ac:dyDescent="0.25">
      <c r="A83" s="107"/>
      <c r="B83" s="107"/>
      <c r="C83" s="107"/>
      <c r="D83" s="107"/>
      <c r="E83" s="107"/>
      <c r="F83" s="107" t="s">
        <v>168</v>
      </c>
      <c r="G83" s="107"/>
      <c r="H83" s="114">
        <v>0</v>
      </c>
      <c r="I83" s="114">
        <f t="shared" si="45"/>
        <v>0</v>
      </c>
      <c r="J83" s="114">
        <v>0</v>
      </c>
      <c r="K83" s="114">
        <v>0</v>
      </c>
      <c r="L83" s="114">
        <f t="shared" si="46"/>
        <v>0</v>
      </c>
      <c r="M83" s="114">
        <v>0</v>
      </c>
      <c r="N83" s="114">
        <v>0</v>
      </c>
      <c r="O83" s="114">
        <v>0</v>
      </c>
      <c r="P83" s="114">
        <f t="shared" si="47"/>
        <v>0</v>
      </c>
      <c r="Q83" s="114">
        <v>0</v>
      </c>
      <c r="R83" s="114">
        <v>0</v>
      </c>
      <c r="S83" s="114">
        <f t="shared" si="48"/>
        <v>0</v>
      </c>
      <c r="T83" s="114">
        <f t="shared" si="49"/>
        <v>0</v>
      </c>
      <c r="U83" s="114">
        <v>0</v>
      </c>
      <c r="V83" s="114">
        <v>2130.83</v>
      </c>
      <c r="W83" s="114">
        <f t="shared" si="50"/>
        <v>2130.83</v>
      </c>
      <c r="X83" s="114">
        <v>0</v>
      </c>
      <c r="Y83" s="114">
        <v>0</v>
      </c>
      <c r="Z83" s="114">
        <v>0</v>
      </c>
      <c r="AA83" s="114">
        <v>0</v>
      </c>
      <c r="AB83" s="114">
        <v>0</v>
      </c>
      <c r="AC83" s="114">
        <v>0</v>
      </c>
      <c r="AD83" s="114">
        <v>0</v>
      </c>
      <c r="AE83" s="114">
        <v>0</v>
      </c>
      <c r="AF83" s="114">
        <v>0</v>
      </c>
      <c r="AG83" s="114">
        <v>0</v>
      </c>
      <c r="AH83" s="114">
        <f t="shared" si="51"/>
        <v>0</v>
      </c>
      <c r="AI83" s="114">
        <f t="shared" si="52"/>
        <v>2130.83</v>
      </c>
    </row>
    <row r="84" spans="1:35" x14ac:dyDescent="0.25">
      <c r="A84" s="107"/>
      <c r="B84" s="107"/>
      <c r="C84" s="107"/>
      <c r="D84" s="107"/>
      <c r="E84" s="107"/>
      <c r="F84" s="107" t="s">
        <v>169</v>
      </c>
      <c r="G84" s="107"/>
      <c r="H84" s="114">
        <v>0</v>
      </c>
      <c r="I84" s="114">
        <f t="shared" si="45"/>
        <v>0</v>
      </c>
      <c r="J84" s="114">
        <v>0</v>
      </c>
      <c r="K84" s="114">
        <v>0</v>
      </c>
      <c r="L84" s="114">
        <f t="shared" si="46"/>
        <v>0</v>
      </c>
      <c r="M84" s="114">
        <v>0</v>
      </c>
      <c r="N84" s="114">
        <v>0</v>
      </c>
      <c r="O84" s="114">
        <v>0</v>
      </c>
      <c r="P84" s="114">
        <f t="shared" si="47"/>
        <v>0</v>
      </c>
      <c r="Q84" s="114">
        <v>0</v>
      </c>
      <c r="R84" s="114">
        <v>0</v>
      </c>
      <c r="S84" s="114">
        <f t="shared" si="48"/>
        <v>0</v>
      </c>
      <c r="T84" s="114">
        <f t="shared" si="49"/>
        <v>0</v>
      </c>
      <c r="U84" s="114">
        <v>0</v>
      </c>
      <c r="V84" s="114">
        <v>1025.6500000000001</v>
      </c>
      <c r="W84" s="114">
        <f t="shared" si="50"/>
        <v>1025.6500000000001</v>
      </c>
      <c r="X84" s="114">
        <v>0</v>
      </c>
      <c r="Y84" s="114">
        <v>0</v>
      </c>
      <c r="Z84" s="114">
        <v>0</v>
      </c>
      <c r="AA84" s="114">
        <v>0</v>
      </c>
      <c r="AB84" s="114">
        <v>0</v>
      </c>
      <c r="AC84" s="114">
        <v>0</v>
      </c>
      <c r="AD84" s="114">
        <v>0</v>
      </c>
      <c r="AE84" s="114">
        <v>0</v>
      </c>
      <c r="AF84" s="114">
        <v>0</v>
      </c>
      <c r="AG84" s="114">
        <v>0</v>
      </c>
      <c r="AH84" s="114">
        <f t="shared" si="51"/>
        <v>0</v>
      </c>
      <c r="AI84" s="114">
        <f t="shared" si="52"/>
        <v>1025.6500000000001</v>
      </c>
    </row>
    <row r="85" spans="1:35" x14ac:dyDescent="0.25">
      <c r="A85" s="107"/>
      <c r="B85" s="107"/>
      <c r="C85" s="107"/>
      <c r="D85" s="107"/>
      <c r="E85" s="107"/>
      <c r="F85" s="107" t="s">
        <v>170</v>
      </c>
      <c r="G85" s="107"/>
      <c r="H85" s="114">
        <v>0</v>
      </c>
      <c r="I85" s="114">
        <f t="shared" si="45"/>
        <v>0</v>
      </c>
      <c r="J85" s="114">
        <v>0</v>
      </c>
      <c r="K85" s="114">
        <v>0</v>
      </c>
      <c r="L85" s="114">
        <f t="shared" si="46"/>
        <v>0</v>
      </c>
      <c r="M85" s="114">
        <v>0</v>
      </c>
      <c r="N85" s="114">
        <v>0</v>
      </c>
      <c r="O85" s="114">
        <v>0</v>
      </c>
      <c r="P85" s="114">
        <f t="shared" si="47"/>
        <v>0</v>
      </c>
      <c r="Q85" s="114">
        <v>0</v>
      </c>
      <c r="R85" s="114">
        <v>0</v>
      </c>
      <c r="S85" s="114">
        <f t="shared" si="48"/>
        <v>0</v>
      </c>
      <c r="T85" s="114">
        <f t="shared" si="49"/>
        <v>0</v>
      </c>
      <c r="U85" s="114">
        <v>0</v>
      </c>
      <c r="V85" s="114">
        <v>6651.86</v>
      </c>
      <c r="W85" s="114">
        <f t="shared" si="50"/>
        <v>6651.86</v>
      </c>
      <c r="X85" s="114">
        <v>0</v>
      </c>
      <c r="Y85" s="114">
        <v>0</v>
      </c>
      <c r="Z85" s="114">
        <v>0</v>
      </c>
      <c r="AA85" s="114">
        <v>0</v>
      </c>
      <c r="AB85" s="114">
        <v>0</v>
      </c>
      <c r="AC85" s="114">
        <v>0</v>
      </c>
      <c r="AD85" s="114">
        <v>0</v>
      </c>
      <c r="AE85" s="114">
        <v>0</v>
      </c>
      <c r="AF85" s="114">
        <v>0</v>
      </c>
      <c r="AG85" s="114">
        <v>0</v>
      </c>
      <c r="AH85" s="114">
        <f t="shared" si="51"/>
        <v>0</v>
      </c>
      <c r="AI85" s="114">
        <f t="shared" si="52"/>
        <v>6651.86</v>
      </c>
    </row>
    <row r="86" spans="1:35" x14ac:dyDescent="0.25">
      <c r="A86" s="107"/>
      <c r="B86" s="107"/>
      <c r="C86" s="107"/>
      <c r="D86" s="107"/>
      <c r="E86" s="107"/>
      <c r="F86" s="107" t="s">
        <v>172</v>
      </c>
      <c r="G86" s="107"/>
      <c r="H86" s="114">
        <v>0</v>
      </c>
      <c r="I86" s="114">
        <f t="shared" si="45"/>
        <v>0</v>
      </c>
      <c r="J86" s="114">
        <v>0</v>
      </c>
      <c r="K86" s="114">
        <v>0</v>
      </c>
      <c r="L86" s="114">
        <f t="shared" si="46"/>
        <v>0</v>
      </c>
      <c r="M86" s="114">
        <v>0</v>
      </c>
      <c r="N86" s="114">
        <v>0</v>
      </c>
      <c r="O86" s="114">
        <v>0</v>
      </c>
      <c r="P86" s="114">
        <f t="shared" si="47"/>
        <v>0</v>
      </c>
      <c r="Q86" s="114">
        <v>0</v>
      </c>
      <c r="R86" s="114">
        <v>0</v>
      </c>
      <c r="S86" s="114">
        <f t="shared" si="48"/>
        <v>0</v>
      </c>
      <c r="T86" s="114">
        <f t="shared" si="49"/>
        <v>0</v>
      </c>
      <c r="U86" s="114">
        <v>0</v>
      </c>
      <c r="V86" s="114">
        <v>143.05000000000001</v>
      </c>
      <c r="W86" s="114">
        <f t="shared" si="50"/>
        <v>143.05000000000001</v>
      </c>
      <c r="X86" s="114">
        <v>0</v>
      </c>
      <c r="Y86" s="114">
        <v>0</v>
      </c>
      <c r="Z86" s="114">
        <v>0</v>
      </c>
      <c r="AA86" s="114">
        <v>0</v>
      </c>
      <c r="AB86" s="114">
        <v>0</v>
      </c>
      <c r="AC86" s="114">
        <v>0</v>
      </c>
      <c r="AD86" s="114">
        <v>0</v>
      </c>
      <c r="AE86" s="114">
        <v>0</v>
      </c>
      <c r="AF86" s="114">
        <v>0</v>
      </c>
      <c r="AG86" s="114">
        <v>0</v>
      </c>
      <c r="AH86" s="114">
        <f t="shared" si="51"/>
        <v>0</v>
      </c>
      <c r="AI86" s="114">
        <f t="shared" si="52"/>
        <v>143.05000000000001</v>
      </c>
    </row>
    <row r="87" spans="1:35" x14ac:dyDescent="0.25">
      <c r="A87" s="107"/>
      <c r="B87" s="107"/>
      <c r="C87" s="107"/>
      <c r="D87" s="107"/>
      <c r="E87" s="107"/>
      <c r="F87" s="107" t="s">
        <v>173</v>
      </c>
      <c r="G87" s="107"/>
      <c r="H87" s="114">
        <v>0</v>
      </c>
      <c r="I87" s="114">
        <f t="shared" si="45"/>
        <v>0</v>
      </c>
      <c r="J87" s="114">
        <v>0</v>
      </c>
      <c r="K87" s="114">
        <v>0</v>
      </c>
      <c r="L87" s="114">
        <f t="shared" si="46"/>
        <v>0</v>
      </c>
      <c r="M87" s="114">
        <v>0</v>
      </c>
      <c r="N87" s="114">
        <v>0</v>
      </c>
      <c r="O87" s="114">
        <v>0</v>
      </c>
      <c r="P87" s="114">
        <f t="shared" si="47"/>
        <v>0</v>
      </c>
      <c r="Q87" s="114">
        <v>0</v>
      </c>
      <c r="R87" s="114">
        <v>0</v>
      </c>
      <c r="S87" s="114">
        <f t="shared" si="48"/>
        <v>0</v>
      </c>
      <c r="T87" s="114">
        <f t="shared" si="49"/>
        <v>0</v>
      </c>
      <c r="U87" s="114">
        <v>0</v>
      </c>
      <c r="V87" s="114">
        <v>1350</v>
      </c>
      <c r="W87" s="114">
        <f t="shared" si="50"/>
        <v>1350</v>
      </c>
      <c r="X87" s="114">
        <v>0</v>
      </c>
      <c r="Y87" s="114">
        <v>0</v>
      </c>
      <c r="Z87" s="114">
        <v>0</v>
      </c>
      <c r="AA87" s="114">
        <v>0</v>
      </c>
      <c r="AB87" s="114">
        <v>0</v>
      </c>
      <c r="AC87" s="114">
        <v>0</v>
      </c>
      <c r="AD87" s="114">
        <v>0</v>
      </c>
      <c r="AE87" s="114">
        <v>0</v>
      </c>
      <c r="AF87" s="114">
        <v>0</v>
      </c>
      <c r="AG87" s="114">
        <v>0</v>
      </c>
      <c r="AH87" s="114">
        <f t="shared" si="51"/>
        <v>0</v>
      </c>
      <c r="AI87" s="114">
        <f t="shared" si="52"/>
        <v>1350</v>
      </c>
    </row>
    <row r="88" spans="1:35" x14ac:dyDescent="0.25">
      <c r="A88" s="107"/>
      <c r="B88" s="107"/>
      <c r="C88" s="107"/>
      <c r="D88" s="107"/>
      <c r="E88" s="107"/>
      <c r="F88" s="107" t="s">
        <v>174</v>
      </c>
      <c r="G88" s="107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</row>
    <row r="89" spans="1:35" x14ac:dyDescent="0.25">
      <c r="A89" s="107"/>
      <c r="B89" s="107"/>
      <c r="C89" s="107"/>
      <c r="D89" s="107"/>
      <c r="E89" s="107"/>
      <c r="F89" s="107"/>
      <c r="G89" s="107" t="s">
        <v>178</v>
      </c>
      <c r="H89" s="114">
        <v>0</v>
      </c>
      <c r="I89" s="114">
        <f>H89</f>
        <v>0</v>
      </c>
      <c r="J89" s="114">
        <v>0</v>
      </c>
      <c r="K89" s="114">
        <v>0</v>
      </c>
      <c r="L89" s="114">
        <f>ROUND(SUM(J89:K89),5)</f>
        <v>0</v>
      </c>
      <c r="M89" s="114">
        <v>0</v>
      </c>
      <c r="N89" s="114">
        <v>0</v>
      </c>
      <c r="O89" s="114">
        <v>0</v>
      </c>
      <c r="P89" s="114">
        <f>ROUND(SUM(N89:O89),5)</f>
        <v>0</v>
      </c>
      <c r="Q89" s="114">
        <v>0</v>
      </c>
      <c r="R89" s="114">
        <v>0</v>
      </c>
      <c r="S89" s="114">
        <f>ROUND(SUM(Q89:R89),5)</f>
        <v>0</v>
      </c>
      <c r="T89" s="114">
        <f>ROUND(M89+P89+S89,5)</f>
        <v>0</v>
      </c>
      <c r="U89" s="114">
        <v>0</v>
      </c>
      <c r="V89" s="114">
        <v>6100</v>
      </c>
      <c r="W89" s="114">
        <f>ROUND(SUM(U89:V89),5)</f>
        <v>6100</v>
      </c>
      <c r="X89" s="114">
        <v>0</v>
      </c>
      <c r="Y89" s="114">
        <v>0</v>
      </c>
      <c r="Z89" s="114">
        <v>0</v>
      </c>
      <c r="AA89" s="114">
        <v>0</v>
      </c>
      <c r="AB89" s="114">
        <v>0</v>
      </c>
      <c r="AC89" s="114">
        <v>0</v>
      </c>
      <c r="AD89" s="114">
        <v>0</v>
      </c>
      <c r="AE89" s="114">
        <v>0</v>
      </c>
      <c r="AF89" s="114">
        <v>0</v>
      </c>
      <c r="AG89" s="114">
        <v>0</v>
      </c>
      <c r="AH89" s="114">
        <f>ROUND(SUM(X89:AG89),5)</f>
        <v>0</v>
      </c>
      <c r="AI89" s="114">
        <f>ROUND(I89+L89+T89+W89+AH89,5)</f>
        <v>6100</v>
      </c>
    </row>
    <row r="90" spans="1:35" x14ac:dyDescent="0.25">
      <c r="A90" s="107"/>
      <c r="B90" s="107"/>
      <c r="C90" s="107"/>
      <c r="D90" s="107"/>
      <c r="E90" s="107"/>
      <c r="F90" s="107"/>
      <c r="G90" s="107" t="s">
        <v>179</v>
      </c>
      <c r="H90" s="114">
        <v>0</v>
      </c>
      <c r="I90" s="114">
        <f>H90</f>
        <v>0</v>
      </c>
      <c r="J90" s="114">
        <v>0</v>
      </c>
      <c r="K90" s="114">
        <v>0</v>
      </c>
      <c r="L90" s="114">
        <f>ROUND(SUM(J90:K90),5)</f>
        <v>0</v>
      </c>
      <c r="M90" s="114">
        <v>0</v>
      </c>
      <c r="N90" s="114">
        <v>0</v>
      </c>
      <c r="O90" s="114">
        <v>0</v>
      </c>
      <c r="P90" s="114">
        <f>ROUND(SUM(N90:O90),5)</f>
        <v>0</v>
      </c>
      <c r="Q90" s="114">
        <v>0</v>
      </c>
      <c r="R90" s="114">
        <v>0</v>
      </c>
      <c r="S90" s="114">
        <f>ROUND(SUM(Q90:R90),5)</f>
        <v>0</v>
      </c>
      <c r="T90" s="114">
        <f>ROUND(M90+P90+S90,5)</f>
        <v>0</v>
      </c>
      <c r="U90" s="114">
        <v>0</v>
      </c>
      <c r="V90" s="114">
        <v>5466.08</v>
      </c>
      <c r="W90" s="114">
        <f>ROUND(SUM(U90:V90),5)</f>
        <v>5466.08</v>
      </c>
      <c r="X90" s="114">
        <v>0</v>
      </c>
      <c r="Y90" s="114">
        <v>0</v>
      </c>
      <c r="Z90" s="114">
        <v>0</v>
      </c>
      <c r="AA90" s="114">
        <v>0</v>
      </c>
      <c r="AB90" s="114">
        <v>0</v>
      </c>
      <c r="AC90" s="114">
        <v>0</v>
      </c>
      <c r="AD90" s="114">
        <v>0</v>
      </c>
      <c r="AE90" s="114">
        <v>0</v>
      </c>
      <c r="AF90" s="114">
        <v>0</v>
      </c>
      <c r="AG90" s="114">
        <v>0</v>
      </c>
      <c r="AH90" s="114">
        <f>ROUND(SUM(X90:AG90),5)</f>
        <v>0</v>
      </c>
      <c r="AI90" s="114">
        <f>ROUND(I90+L90+T90+W90+AH90,5)</f>
        <v>5466.08</v>
      </c>
    </row>
    <row r="91" spans="1:35" ht="15.75" thickBot="1" x14ac:dyDescent="0.3">
      <c r="A91" s="107"/>
      <c r="B91" s="107"/>
      <c r="C91" s="107"/>
      <c r="D91" s="107"/>
      <c r="E91" s="107"/>
      <c r="F91" s="107"/>
      <c r="G91" s="107" t="s">
        <v>180</v>
      </c>
      <c r="H91" s="117">
        <v>0</v>
      </c>
      <c r="I91" s="117">
        <f>H91</f>
        <v>0</v>
      </c>
      <c r="J91" s="117">
        <v>0</v>
      </c>
      <c r="K91" s="117">
        <v>0</v>
      </c>
      <c r="L91" s="117">
        <f>ROUND(SUM(J91:K91),5)</f>
        <v>0</v>
      </c>
      <c r="M91" s="117">
        <v>0</v>
      </c>
      <c r="N91" s="117">
        <v>0</v>
      </c>
      <c r="O91" s="117">
        <v>0</v>
      </c>
      <c r="P91" s="117">
        <f>ROUND(SUM(N91:O91),5)</f>
        <v>0</v>
      </c>
      <c r="Q91" s="117">
        <v>0</v>
      </c>
      <c r="R91" s="117">
        <v>0</v>
      </c>
      <c r="S91" s="117">
        <f>ROUND(SUM(Q91:R91),5)</f>
        <v>0</v>
      </c>
      <c r="T91" s="117">
        <f>ROUND(M91+P91+S91,5)</f>
        <v>0</v>
      </c>
      <c r="U91" s="117">
        <v>0</v>
      </c>
      <c r="V91" s="117">
        <v>132.5</v>
      </c>
      <c r="W91" s="117">
        <f>ROUND(SUM(U91:V91),5)</f>
        <v>132.5</v>
      </c>
      <c r="X91" s="117">
        <v>0</v>
      </c>
      <c r="Y91" s="117">
        <v>0</v>
      </c>
      <c r="Z91" s="117">
        <v>0</v>
      </c>
      <c r="AA91" s="117">
        <v>0</v>
      </c>
      <c r="AB91" s="117">
        <v>0</v>
      </c>
      <c r="AC91" s="117">
        <v>0</v>
      </c>
      <c r="AD91" s="117">
        <v>0</v>
      </c>
      <c r="AE91" s="117">
        <v>0</v>
      </c>
      <c r="AF91" s="117">
        <v>0</v>
      </c>
      <c r="AG91" s="117">
        <v>0</v>
      </c>
      <c r="AH91" s="117">
        <f>ROUND(SUM(X91:AG91),5)</f>
        <v>0</v>
      </c>
      <c r="AI91" s="117">
        <f>ROUND(I91+L91+T91+W91+AH91,5)</f>
        <v>132.5</v>
      </c>
    </row>
    <row r="92" spans="1:35" x14ac:dyDescent="0.25">
      <c r="A92" s="107"/>
      <c r="B92" s="107"/>
      <c r="C92" s="107"/>
      <c r="D92" s="107"/>
      <c r="E92" s="107"/>
      <c r="F92" s="107" t="s">
        <v>181</v>
      </c>
      <c r="G92" s="107"/>
      <c r="H92" s="114">
        <f>ROUND(SUM(H88:H91),5)</f>
        <v>0</v>
      </c>
      <c r="I92" s="114">
        <f>H92</f>
        <v>0</v>
      </c>
      <c r="J92" s="114">
        <f>ROUND(SUM(J88:J91),5)</f>
        <v>0</v>
      </c>
      <c r="K92" s="114">
        <f>ROUND(SUM(K88:K91),5)</f>
        <v>0</v>
      </c>
      <c r="L92" s="114">
        <f>ROUND(SUM(J92:K92),5)</f>
        <v>0</v>
      </c>
      <c r="M92" s="114">
        <f>ROUND(SUM(M88:M91),5)</f>
        <v>0</v>
      </c>
      <c r="N92" s="114">
        <f>ROUND(SUM(N88:N91),5)</f>
        <v>0</v>
      </c>
      <c r="O92" s="114">
        <f>ROUND(SUM(O88:O91),5)</f>
        <v>0</v>
      </c>
      <c r="P92" s="114">
        <f>ROUND(SUM(N92:O92),5)</f>
        <v>0</v>
      </c>
      <c r="Q92" s="114">
        <f>ROUND(SUM(Q88:Q91),5)</f>
        <v>0</v>
      </c>
      <c r="R92" s="114">
        <f>ROUND(SUM(R88:R91),5)</f>
        <v>0</v>
      </c>
      <c r="S92" s="114">
        <f>ROUND(SUM(Q92:R92),5)</f>
        <v>0</v>
      </c>
      <c r="T92" s="114">
        <f>ROUND(M92+P92+S92,5)</f>
        <v>0</v>
      </c>
      <c r="U92" s="114">
        <f>ROUND(SUM(U88:U91),5)</f>
        <v>0</v>
      </c>
      <c r="V92" s="114">
        <f>ROUND(SUM(V88:V91),5)</f>
        <v>11698.58</v>
      </c>
      <c r="W92" s="114">
        <f>ROUND(SUM(U92:V92),5)</f>
        <v>11698.58</v>
      </c>
      <c r="X92" s="114">
        <f t="shared" ref="X92:AG92" si="53">ROUND(SUM(X88:X91),5)</f>
        <v>0</v>
      </c>
      <c r="Y92" s="114">
        <f t="shared" si="53"/>
        <v>0</v>
      </c>
      <c r="Z92" s="114">
        <f t="shared" si="53"/>
        <v>0</v>
      </c>
      <c r="AA92" s="114">
        <f t="shared" si="53"/>
        <v>0</v>
      </c>
      <c r="AB92" s="114">
        <f t="shared" si="53"/>
        <v>0</v>
      </c>
      <c r="AC92" s="114">
        <f t="shared" si="53"/>
        <v>0</v>
      </c>
      <c r="AD92" s="114">
        <f t="shared" si="53"/>
        <v>0</v>
      </c>
      <c r="AE92" s="114">
        <f t="shared" si="53"/>
        <v>0</v>
      </c>
      <c r="AF92" s="114">
        <f t="shared" si="53"/>
        <v>0</v>
      </c>
      <c r="AG92" s="114">
        <f t="shared" si="53"/>
        <v>0</v>
      </c>
      <c r="AH92" s="114">
        <f>ROUND(SUM(X92:AG92),5)</f>
        <v>0</v>
      </c>
      <c r="AI92" s="114">
        <f>ROUND(I92+L92+T92+W92+AH92,5)</f>
        <v>11698.58</v>
      </c>
    </row>
    <row r="93" spans="1:35" x14ac:dyDescent="0.25">
      <c r="A93" s="107"/>
      <c r="B93" s="107"/>
      <c r="C93" s="107"/>
      <c r="D93" s="107"/>
      <c r="E93" s="107"/>
      <c r="F93" s="107" t="s">
        <v>182</v>
      </c>
      <c r="G93" s="107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</row>
    <row r="94" spans="1:35" ht="15.75" thickBot="1" x14ac:dyDescent="0.3">
      <c r="A94" s="107"/>
      <c r="B94" s="107"/>
      <c r="C94" s="107"/>
      <c r="D94" s="107"/>
      <c r="E94" s="107"/>
      <c r="F94" s="107"/>
      <c r="G94" s="107" t="s">
        <v>183</v>
      </c>
      <c r="H94" s="117">
        <v>0</v>
      </c>
      <c r="I94" s="117">
        <f t="shared" ref="I94:I104" si="54">H94</f>
        <v>0</v>
      </c>
      <c r="J94" s="117">
        <v>0</v>
      </c>
      <c r="K94" s="117">
        <v>0</v>
      </c>
      <c r="L94" s="117">
        <f t="shared" ref="L94:L104" si="55">ROUND(SUM(J94:K94),5)</f>
        <v>0</v>
      </c>
      <c r="M94" s="117">
        <v>0</v>
      </c>
      <c r="N94" s="117">
        <v>0</v>
      </c>
      <c r="O94" s="117">
        <v>0</v>
      </c>
      <c r="P94" s="117">
        <f t="shared" ref="P94:P104" si="56">ROUND(SUM(N94:O94),5)</f>
        <v>0</v>
      </c>
      <c r="Q94" s="117">
        <v>0</v>
      </c>
      <c r="R94" s="117">
        <v>0</v>
      </c>
      <c r="S94" s="117">
        <f t="shared" ref="S94:S104" si="57">ROUND(SUM(Q94:R94),5)</f>
        <v>0</v>
      </c>
      <c r="T94" s="117">
        <f t="shared" ref="T94:T104" si="58">ROUND(M94+P94+S94,5)</f>
        <v>0</v>
      </c>
      <c r="U94" s="117">
        <v>0</v>
      </c>
      <c r="V94" s="117">
        <v>392.99</v>
      </c>
      <c r="W94" s="117">
        <f t="shared" ref="W94:W104" si="59">ROUND(SUM(U94:V94),5)</f>
        <v>392.99</v>
      </c>
      <c r="X94" s="117">
        <v>0</v>
      </c>
      <c r="Y94" s="117">
        <v>0</v>
      </c>
      <c r="Z94" s="117">
        <v>0</v>
      </c>
      <c r="AA94" s="117">
        <v>0</v>
      </c>
      <c r="AB94" s="117">
        <v>0</v>
      </c>
      <c r="AC94" s="117">
        <v>0</v>
      </c>
      <c r="AD94" s="117">
        <v>0</v>
      </c>
      <c r="AE94" s="117">
        <v>0</v>
      </c>
      <c r="AF94" s="117">
        <v>0</v>
      </c>
      <c r="AG94" s="117">
        <v>0</v>
      </c>
      <c r="AH94" s="117">
        <f t="shared" ref="AH94:AH104" si="60">ROUND(SUM(X94:AG94),5)</f>
        <v>0</v>
      </c>
      <c r="AI94" s="117">
        <f t="shared" ref="AI94:AI104" si="61">ROUND(I94+L94+T94+W94+AH94,5)</f>
        <v>392.99</v>
      </c>
    </row>
    <row r="95" spans="1:35" x14ac:dyDescent="0.25">
      <c r="A95" s="107"/>
      <c r="B95" s="107"/>
      <c r="C95" s="107"/>
      <c r="D95" s="107"/>
      <c r="E95" s="107"/>
      <c r="F95" s="107" t="s">
        <v>184</v>
      </c>
      <c r="G95" s="107"/>
      <c r="H95" s="114">
        <f>ROUND(SUM(H93:H94),5)</f>
        <v>0</v>
      </c>
      <c r="I95" s="114">
        <f t="shared" si="54"/>
        <v>0</v>
      </c>
      <c r="J95" s="114">
        <f>ROUND(SUM(J93:J94),5)</f>
        <v>0</v>
      </c>
      <c r="K95" s="114">
        <f>ROUND(SUM(K93:K94),5)</f>
        <v>0</v>
      </c>
      <c r="L95" s="114">
        <f t="shared" si="55"/>
        <v>0</v>
      </c>
      <c r="M95" s="114">
        <f>ROUND(SUM(M93:M94),5)</f>
        <v>0</v>
      </c>
      <c r="N95" s="114">
        <f>ROUND(SUM(N93:N94),5)</f>
        <v>0</v>
      </c>
      <c r="O95" s="114">
        <f>ROUND(SUM(O93:O94),5)</f>
        <v>0</v>
      </c>
      <c r="P95" s="114">
        <f t="shared" si="56"/>
        <v>0</v>
      </c>
      <c r="Q95" s="114">
        <f>ROUND(SUM(Q93:Q94),5)</f>
        <v>0</v>
      </c>
      <c r="R95" s="114">
        <f>ROUND(SUM(R93:R94),5)</f>
        <v>0</v>
      </c>
      <c r="S95" s="114">
        <f t="shared" si="57"/>
        <v>0</v>
      </c>
      <c r="T95" s="114">
        <f t="shared" si="58"/>
        <v>0</v>
      </c>
      <c r="U95" s="114">
        <f>ROUND(SUM(U93:U94),5)</f>
        <v>0</v>
      </c>
      <c r="V95" s="114">
        <f>ROUND(SUM(V93:V94),5)</f>
        <v>392.99</v>
      </c>
      <c r="W95" s="114">
        <f t="shared" si="59"/>
        <v>392.99</v>
      </c>
      <c r="X95" s="114">
        <f t="shared" ref="X95:AG95" si="62">ROUND(SUM(X93:X94),5)</f>
        <v>0</v>
      </c>
      <c r="Y95" s="114">
        <f t="shared" si="62"/>
        <v>0</v>
      </c>
      <c r="Z95" s="114">
        <f t="shared" si="62"/>
        <v>0</v>
      </c>
      <c r="AA95" s="114">
        <f t="shared" si="62"/>
        <v>0</v>
      </c>
      <c r="AB95" s="114">
        <f t="shared" si="62"/>
        <v>0</v>
      </c>
      <c r="AC95" s="114">
        <f t="shared" si="62"/>
        <v>0</v>
      </c>
      <c r="AD95" s="114">
        <f t="shared" si="62"/>
        <v>0</v>
      </c>
      <c r="AE95" s="114">
        <f t="shared" si="62"/>
        <v>0</v>
      </c>
      <c r="AF95" s="114">
        <f t="shared" si="62"/>
        <v>0</v>
      </c>
      <c r="AG95" s="114">
        <f t="shared" si="62"/>
        <v>0</v>
      </c>
      <c r="AH95" s="114">
        <f t="shared" si="60"/>
        <v>0</v>
      </c>
      <c r="AI95" s="114">
        <f t="shared" si="61"/>
        <v>392.99</v>
      </c>
    </row>
    <row r="96" spans="1:35" x14ac:dyDescent="0.25">
      <c r="A96" s="107"/>
      <c r="B96" s="107"/>
      <c r="C96" s="107"/>
      <c r="D96" s="107"/>
      <c r="E96" s="107"/>
      <c r="F96" s="107" t="s">
        <v>192</v>
      </c>
      <c r="G96" s="107"/>
      <c r="H96" s="114">
        <v>0</v>
      </c>
      <c r="I96" s="114">
        <f t="shared" si="54"/>
        <v>0</v>
      </c>
      <c r="J96" s="114">
        <v>0</v>
      </c>
      <c r="K96" s="114">
        <v>0</v>
      </c>
      <c r="L96" s="114">
        <f t="shared" si="55"/>
        <v>0</v>
      </c>
      <c r="M96" s="114">
        <v>0</v>
      </c>
      <c r="N96" s="114">
        <v>0</v>
      </c>
      <c r="O96" s="114">
        <v>0</v>
      </c>
      <c r="P96" s="114">
        <f t="shared" si="56"/>
        <v>0</v>
      </c>
      <c r="Q96" s="114">
        <v>0</v>
      </c>
      <c r="R96" s="114">
        <v>0</v>
      </c>
      <c r="S96" s="114">
        <f t="shared" si="57"/>
        <v>0</v>
      </c>
      <c r="T96" s="114">
        <f t="shared" si="58"/>
        <v>0</v>
      </c>
      <c r="U96" s="114">
        <v>0</v>
      </c>
      <c r="V96" s="114">
        <v>340.55</v>
      </c>
      <c r="W96" s="114">
        <f t="shared" si="59"/>
        <v>340.55</v>
      </c>
      <c r="X96" s="114">
        <v>0</v>
      </c>
      <c r="Y96" s="114">
        <v>0</v>
      </c>
      <c r="Z96" s="114">
        <v>0</v>
      </c>
      <c r="AA96" s="114">
        <v>0</v>
      </c>
      <c r="AB96" s="114">
        <v>0</v>
      </c>
      <c r="AC96" s="114">
        <v>0</v>
      </c>
      <c r="AD96" s="114">
        <v>0</v>
      </c>
      <c r="AE96" s="114">
        <v>0</v>
      </c>
      <c r="AF96" s="114">
        <v>0</v>
      </c>
      <c r="AG96" s="114">
        <v>0</v>
      </c>
      <c r="AH96" s="114">
        <f t="shared" si="60"/>
        <v>0</v>
      </c>
      <c r="AI96" s="114">
        <f t="shared" si="61"/>
        <v>340.55</v>
      </c>
    </row>
    <row r="97" spans="1:35" x14ac:dyDescent="0.25">
      <c r="A97" s="107"/>
      <c r="B97" s="107"/>
      <c r="C97" s="107"/>
      <c r="D97" s="107"/>
      <c r="E97" s="107"/>
      <c r="F97" s="107" t="s">
        <v>195</v>
      </c>
      <c r="G97" s="107"/>
      <c r="H97" s="114">
        <v>0</v>
      </c>
      <c r="I97" s="114">
        <f t="shared" si="54"/>
        <v>0</v>
      </c>
      <c r="J97" s="114">
        <v>0</v>
      </c>
      <c r="K97" s="114">
        <v>0</v>
      </c>
      <c r="L97" s="114">
        <f t="shared" si="55"/>
        <v>0</v>
      </c>
      <c r="M97" s="114">
        <v>0</v>
      </c>
      <c r="N97" s="114">
        <v>0</v>
      </c>
      <c r="O97" s="114">
        <v>0</v>
      </c>
      <c r="P97" s="114">
        <f t="shared" si="56"/>
        <v>0</v>
      </c>
      <c r="Q97" s="114">
        <v>0</v>
      </c>
      <c r="R97" s="114">
        <v>0</v>
      </c>
      <c r="S97" s="114">
        <f t="shared" si="57"/>
        <v>0</v>
      </c>
      <c r="T97" s="114">
        <f t="shared" si="58"/>
        <v>0</v>
      </c>
      <c r="U97" s="114">
        <v>0</v>
      </c>
      <c r="V97" s="114">
        <v>3493.87</v>
      </c>
      <c r="W97" s="114">
        <f t="shared" si="59"/>
        <v>3493.87</v>
      </c>
      <c r="X97" s="114">
        <v>0</v>
      </c>
      <c r="Y97" s="114">
        <v>0</v>
      </c>
      <c r="Z97" s="114">
        <v>0</v>
      </c>
      <c r="AA97" s="114">
        <v>0</v>
      </c>
      <c r="AB97" s="114">
        <v>0</v>
      </c>
      <c r="AC97" s="114">
        <v>0</v>
      </c>
      <c r="AD97" s="114">
        <v>0</v>
      </c>
      <c r="AE97" s="114">
        <v>0</v>
      </c>
      <c r="AF97" s="114">
        <v>0</v>
      </c>
      <c r="AG97" s="114">
        <v>0</v>
      </c>
      <c r="AH97" s="114">
        <f t="shared" si="60"/>
        <v>0</v>
      </c>
      <c r="AI97" s="114">
        <f t="shared" si="61"/>
        <v>3493.87</v>
      </c>
    </row>
    <row r="98" spans="1:35" x14ac:dyDescent="0.25">
      <c r="A98" s="107"/>
      <c r="B98" s="107"/>
      <c r="C98" s="107"/>
      <c r="D98" s="107"/>
      <c r="E98" s="107"/>
      <c r="F98" s="107" t="s">
        <v>201</v>
      </c>
      <c r="G98" s="107"/>
      <c r="H98" s="114">
        <v>0</v>
      </c>
      <c r="I98" s="114">
        <f t="shared" si="54"/>
        <v>0</v>
      </c>
      <c r="J98" s="114">
        <v>0</v>
      </c>
      <c r="K98" s="114">
        <v>0</v>
      </c>
      <c r="L98" s="114">
        <f t="shared" si="55"/>
        <v>0</v>
      </c>
      <c r="M98" s="114">
        <v>0</v>
      </c>
      <c r="N98" s="114">
        <v>0</v>
      </c>
      <c r="O98" s="114">
        <v>0</v>
      </c>
      <c r="P98" s="114">
        <f t="shared" si="56"/>
        <v>0</v>
      </c>
      <c r="Q98" s="114">
        <v>0</v>
      </c>
      <c r="R98" s="114">
        <v>0</v>
      </c>
      <c r="S98" s="114">
        <f t="shared" si="57"/>
        <v>0</v>
      </c>
      <c r="T98" s="114">
        <f t="shared" si="58"/>
        <v>0</v>
      </c>
      <c r="U98" s="114">
        <v>0</v>
      </c>
      <c r="V98" s="114">
        <v>1923.62</v>
      </c>
      <c r="W98" s="114">
        <f t="shared" si="59"/>
        <v>1923.62</v>
      </c>
      <c r="X98" s="114">
        <v>0</v>
      </c>
      <c r="Y98" s="114">
        <v>0</v>
      </c>
      <c r="Z98" s="114">
        <v>0</v>
      </c>
      <c r="AA98" s="114">
        <v>0</v>
      </c>
      <c r="AB98" s="114">
        <v>0</v>
      </c>
      <c r="AC98" s="114">
        <v>0</v>
      </c>
      <c r="AD98" s="114">
        <v>0</v>
      </c>
      <c r="AE98" s="114">
        <v>0</v>
      </c>
      <c r="AF98" s="114">
        <v>0</v>
      </c>
      <c r="AG98" s="114">
        <v>0</v>
      </c>
      <c r="AH98" s="114">
        <f t="shared" si="60"/>
        <v>0</v>
      </c>
      <c r="AI98" s="114">
        <f t="shared" si="61"/>
        <v>1923.62</v>
      </c>
    </row>
    <row r="99" spans="1:35" x14ac:dyDescent="0.25">
      <c r="A99" s="107"/>
      <c r="B99" s="107"/>
      <c r="C99" s="107"/>
      <c r="D99" s="107"/>
      <c r="E99" s="107"/>
      <c r="F99" s="107" t="s">
        <v>202</v>
      </c>
      <c r="G99" s="107"/>
      <c r="H99" s="114">
        <v>0</v>
      </c>
      <c r="I99" s="114">
        <f t="shared" si="54"/>
        <v>0</v>
      </c>
      <c r="J99" s="114">
        <v>0</v>
      </c>
      <c r="K99" s="114">
        <v>0</v>
      </c>
      <c r="L99" s="114">
        <f t="shared" si="55"/>
        <v>0</v>
      </c>
      <c r="M99" s="114">
        <v>0</v>
      </c>
      <c r="N99" s="114">
        <v>0</v>
      </c>
      <c r="O99" s="114">
        <v>0</v>
      </c>
      <c r="P99" s="114">
        <f t="shared" si="56"/>
        <v>0</v>
      </c>
      <c r="Q99" s="114">
        <v>0</v>
      </c>
      <c r="R99" s="114">
        <v>0</v>
      </c>
      <c r="S99" s="114">
        <f t="shared" si="57"/>
        <v>0</v>
      </c>
      <c r="T99" s="114">
        <f t="shared" si="58"/>
        <v>0</v>
      </c>
      <c r="U99" s="114">
        <v>0</v>
      </c>
      <c r="V99" s="114">
        <v>760.78</v>
      </c>
      <c r="W99" s="114">
        <f t="shared" si="59"/>
        <v>760.78</v>
      </c>
      <c r="X99" s="114">
        <v>0</v>
      </c>
      <c r="Y99" s="114">
        <v>0</v>
      </c>
      <c r="Z99" s="114">
        <v>0</v>
      </c>
      <c r="AA99" s="114">
        <v>0</v>
      </c>
      <c r="AB99" s="114">
        <v>0</v>
      </c>
      <c r="AC99" s="114">
        <v>0</v>
      </c>
      <c r="AD99" s="114">
        <v>0</v>
      </c>
      <c r="AE99" s="114">
        <v>0</v>
      </c>
      <c r="AF99" s="114">
        <v>0</v>
      </c>
      <c r="AG99" s="114">
        <v>0</v>
      </c>
      <c r="AH99" s="114">
        <f t="shared" si="60"/>
        <v>0</v>
      </c>
      <c r="AI99" s="114">
        <f t="shared" si="61"/>
        <v>760.78</v>
      </c>
    </row>
    <row r="100" spans="1:35" x14ac:dyDescent="0.25">
      <c r="A100" s="107"/>
      <c r="B100" s="107"/>
      <c r="C100" s="107"/>
      <c r="D100" s="107"/>
      <c r="E100" s="107"/>
      <c r="F100" s="107" t="s">
        <v>203</v>
      </c>
      <c r="G100" s="107"/>
      <c r="H100" s="114">
        <v>0</v>
      </c>
      <c r="I100" s="114">
        <f t="shared" si="54"/>
        <v>0</v>
      </c>
      <c r="J100" s="114">
        <v>0</v>
      </c>
      <c r="K100" s="114">
        <v>0</v>
      </c>
      <c r="L100" s="114">
        <f t="shared" si="55"/>
        <v>0</v>
      </c>
      <c r="M100" s="114">
        <v>0</v>
      </c>
      <c r="N100" s="114">
        <v>0</v>
      </c>
      <c r="O100" s="114">
        <v>0</v>
      </c>
      <c r="P100" s="114">
        <f t="shared" si="56"/>
        <v>0</v>
      </c>
      <c r="Q100" s="114">
        <v>0</v>
      </c>
      <c r="R100" s="114">
        <v>0</v>
      </c>
      <c r="S100" s="114">
        <f t="shared" si="57"/>
        <v>0</v>
      </c>
      <c r="T100" s="114">
        <f t="shared" si="58"/>
        <v>0</v>
      </c>
      <c r="U100" s="114">
        <v>0</v>
      </c>
      <c r="V100" s="114">
        <v>16.25</v>
      </c>
      <c r="W100" s="114">
        <f t="shared" si="59"/>
        <v>16.25</v>
      </c>
      <c r="X100" s="114">
        <v>0</v>
      </c>
      <c r="Y100" s="114">
        <v>0</v>
      </c>
      <c r="Z100" s="114">
        <v>0</v>
      </c>
      <c r="AA100" s="114">
        <v>0</v>
      </c>
      <c r="AB100" s="114">
        <v>0</v>
      </c>
      <c r="AC100" s="114">
        <v>0</v>
      </c>
      <c r="AD100" s="114">
        <v>0</v>
      </c>
      <c r="AE100" s="114">
        <v>0</v>
      </c>
      <c r="AF100" s="114">
        <v>0</v>
      </c>
      <c r="AG100" s="114">
        <v>0</v>
      </c>
      <c r="AH100" s="114">
        <f t="shared" si="60"/>
        <v>0</v>
      </c>
      <c r="AI100" s="114">
        <f t="shared" si="61"/>
        <v>16.25</v>
      </c>
    </row>
    <row r="101" spans="1:35" x14ac:dyDescent="0.25">
      <c r="A101" s="107"/>
      <c r="B101" s="107"/>
      <c r="C101" s="107"/>
      <c r="D101" s="107"/>
      <c r="E101" s="107"/>
      <c r="F101" s="107" t="s">
        <v>204</v>
      </c>
      <c r="G101" s="107"/>
      <c r="H101" s="114">
        <v>0</v>
      </c>
      <c r="I101" s="114">
        <f t="shared" si="54"/>
        <v>0</v>
      </c>
      <c r="J101" s="114">
        <v>0</v>
      </c>
      <c r="K101" s="114">
        <v>0</v>
      </c>
      <c r="L101" s="114">
        <f t="shared" si="55"/>
        <v>0</v>
      </c>
      <c r="M101" s="114">
        <v>0</v>
      </c>
      <c r="N101" s="114">
        <v>0</v>
      </c>
      <c r="O101" s="114">
        <v>599</v>
      </c>
      <c r="P101" s="114">
        <f t="shared" si="56"/>
        <v>599</v>
      </c>
      <c r="Q101" s="114">
        <v>0</v>
      </c>
      <c r="R101" s="114">
        <v>0</v>
      </c>
      <c r="S101" s="114">
        <f t="shared" si="57"/>
        <v>0</v>
      </c>
      <c r="T101" s="114">
        <f t="shared" si="58"/>
        <v>599</v>
      </c>
      <c r="U101" s="114">
        <v>0</v>
      </c>
      <c r="V101" s="114">
        <v>384</v>
      </c>
      <c r="W101" s="114">
        <f t="shared" si="59"/>
        <v>384</v>
      </c>
      <c r="X101" s="114">
        <v>0</v>
      </c>
      <c r="Y101" s="114">
        <v>0</v>
      </c>
      <c r="Z101" s="114">
        <v>0</v>
      </c>
      <c r="AA101" s="114">
        <v>0</v>
      </c>
      <c r="AB101" s="114">
        <v>0</v>
      </c>
      <c r="AC101" s="114">
        <v>0</v>
      </c>
      <c r="AD101" s="114">
        <v>0</v>
      </c>
      <c r="AE101" s="114">
        <v>0</v>
      </c>
      <c r="AF101" s="114">
        <v>0</v>
      </c>
      <c r="AG101" s="114">
        <v>0</v>
      </c>
      <c r="AH101" s="114">
        <f t="shared" si="60"/>
        <v>0</v>
      </c>
      <c r="AI101" s="114">
        <f t="shared" si="61"/>
        <v>983</v>
      </c>
    </row>
    <row r="102" spans="1:35" x14ac:dyDescent="0.25">
      <c r="A102" s="107"/>
      <c r="B102" s="107"/>
      <c r="C102" s="107"/>
      <c r="D102" s="107"/>
      <c r="E102" s="107"/>
      <c r="F102" s="107" t="s">
        <v>205</v>
      </c>
      <c r="G102" s="107"/>
      <c r="H102" s="114">
        <v>0</v>
      </c>
      <c r="I102" s="114">
        <f t="shared" si="54"/>
        <v>0</v>
      </c>
      <c r="J102" s="114">
        <v>0</v>
      </c>
      <c r="K102" s="114">
        <v>0</v>
      </c>
      <c r="L102" s="114">
        <f t="shared" si="55"/>
        <v>0</v>
      </c>
      <c r="M102" s="114">
        <v>0</v>
      </c>
      <c r="N102" s="114">
        <v>0</v>
      </c>
      <c r="O102" s="114">
        <v>0</v>
      </c>
      <c r="P102" s="114">
        <f t="shared" si="56"/>
        <v>0</v>
      </c>
      <c r="Q102" s="114">
        <v>0</v>
      </c>
      <c r="R102" s="114">
        <v>0</v>
      </c>
      <c r="S102" s="114">
        <f t="shared" si="57"/>
        <v>0</v>
      </c>
      <c r="T102" s="114">
        <f t="shared" si="58"/>
        <v>0</v>
      </c>
      <c r="U102" s="114">
        <v>0</v>
      </c>
      <c r="V102" s="114">
        <v>413.9</v>
      </c>
      <c r="W102" s="114">
        <f t="shared" si="59"/>
        <v>413.9</v>
      </c>
      <c r="X102" s="114">
        <v>0</v>
      </c>
      <c r="Y102" s="114">
        <v>0</v>
      </c>
      <c r="Z102" s="114">
        <v>0</v>
      </c>
      <c r="AA102" s="114">
        <v>0</v>
      </c>
      <c r="AB102" s="114">
        <v>0</v>
      </c>
      <c r="AC102" s="114">
        <v>0</v>
      </c>
      <c r="AD102" s="114">
        <v>0</v>
      </c>
      <c r="AE102" s="114">
        <v>0</v>
      </c>
      <c r="AF102" s="114">
        <v>0</v>
      </c>
      <c r="AG102" s="114">
        <v>0</v>
      </c>
      <c r="AH102" s="114">
        <f t="shared" si="60"/>
        <v>0</v>
      </c>
      <c r="AI102" s="114">
        <f t="shared" si="61"/>
        <v>413.9</v>
      </c>
    </row>
    <row r="103" spans="1:35" ht="15.75" thickBot="1" x14ac:dyDescent="0.3">
      <c r="A103" s="107"/>
      <c r="B103" s="107"/>
      <c r="C103" s="107"/>
      <c r="D103" s="107"/>
      <c r="E103" s="107"/>
      <c r="F103" s="107" t="s">
        <v>206</v>
      </c>
      <c r="G103" s="107"/>
      <c r="H103" s="117">
        <v>0</v>
      </c>
      <c r="I103" s="117">
        <f t="shared" si="54"/>
        <v>0</v>
      </c>
      <c r="J103" s="117">
        <v>0</v>
      </c>
      <c r="K103" s="117">
        <v>0</v>
      </c>
      <c r="L103" s="117">
        <f t="shared" si="55"/>
        <v>0</v>
      </c>
      <c r="M103" s="117">
        <v>0</v>
      </c>
      <c r="N103" s="117">
        <v>0</v>
      </c>
      <c r="O103" s="117">
        <v>0</v>
      </c>
      <c r="P103" s="117">
        <f t="shared" si="56"/>
        <v>0</v>
      </c>
      <c r="Q103" s="117">
        <v>0</v>
      </c>
      <c r="R103" s="117">
        <v>0</v>
      </c>
      <c r="S103" s="117">
        <f t="shared" si="57"/>
        <v>0</v>
      </c>
      <c r="T103" s="117">
        <f t="shared" si="58"/>
        <v>0</v>
      </c>
      <c r="U103" s="117">
        <v>0</v>
      </c>
      <c r="V103" s="117">
        <v>843.5</v>
      </c>
      <c r="W103" s="117">
        <f t="shared" si="59"/>
        <v>843.5</v>
      </c>
      <c r="X103" s="117">
        <v>0</v>
      </c>
      <c r="Y103" s="117">
        <v>0</v>
      </c>
      <c r="Z103" s="117">
        <v>0</v>
      </c>
      <c r="AA103" s="117">
        <v>0</v>
      </c>
      <c r="AB103" s="117">
        <v>0</v>
      </c>
      <c r="AC103" s="117">
        <v>0</v>
      </c>
      <c r="AD103" s="117">
        <v>0</v>
      </c>
      <c r="AE103" s="117">
        <v>0</v>
      </c>
      <c r="AF103" s="117">
        <v>0</v>
      </c>
      <c r="AG103" s="117">
        <v>0</v>
      </c>
      <c r="AH103" s="117">
        <f t="shared" si="60"/>
        <v>0</v>
      </c>
      <c r="AI103" s="117">
        <f t="shared" si="61"/>
        <v>843.5</v>
      </c>
    </row>
    <row r="104" spans="1:35" x14ac:dyDescent="0.25">
      <c r="A104" s="107"/>
      <c r="B104" s="107"/>
      <c r="C104" s="107"/>
      <c r="D104" s="107"/>
      <c r="E104" s="107" t="s">
        <v>207</v>
      </c>
      <c r="F104" s="107"/>
      <c r="G104" s="107"/>
      <c r="H104" s="114">
        <f>ROUND(SUM(H79:H87)+H92+SUM(H95:H103),5)</f>
        <v>0</v>
      </c>
      <c r="I104" s="114">
        <f t="shared" si="54"/>
        <v>0</v>
      </c>
      <c r="J104" s="114">
        <f>ROUND(SUM(J79:J87)+J92+SUM(J95:J103),5)</f>
        <v>0</v>
      </c>
      <c r="K104" s="114">
        <f>ROUND(SUM(K79:K87)+K92+SUM(K95:K103),5)</f>
        <v>0</v>
      </c>
      <c r="L104" s="114">
        <f t="shared" si="55"/>
        <v>0</v>
      </c>
      <c r="M104" s="114">
        <f>ROUND(SUM(M79:M87)+M92+SUM(M95:M103),5)</f>
        <v>0</v>
      </c>
      <c r="N104" s="114">
        <f>ROUND(SUM(N79:N87)+N92+SUM(N95:N103),5)</f>
        <v>0</v>
      </c>
      <c r="O104" s="114">
        <f>ROUND(SUM(O79:O87)+O92+SUM(O95:O103),5)</f>
        <v>599</v>
      </c>
      <c r="P104" s="114">
        <f t="shared" si="56"/>
        <v>599</v>
      </c>
      <c r="Q104" s="114">
        <f>ROUND(SUM(Q79:Q87)+Q92+SUM(Q95:Q103),5)</f>
        <v>0</v>
      </c>
      <c r="R104" s="114">
        <f>ROUND(SUM(R79:R87)+R92+SUM(R95:R103),5)</f>
        <v>0</v>
      </c>
      <c r="S104" s="114">
        <f t="shared" si="57"/>
        <v>0</v>
      </c>
      <c r="T104" s="114">
        <f t="shared" si="58"/>
        <v>599</v>
      </c>
      <c r="U104" s="114">
        <f>ROUND(SUM(U79:U87)+U92+SUM(U95:U103),5)</f>
        <v>0</v>
      </c>
      <c r="V104" s="114">
        <f>ROUND(SUM(V79:V87)+V92+SUM(V95:V103),5)</f>
        <v>55424.9</v>
      </c>
      <c r="W104" s="114">
        <f t="shared" si="59"/>
        <v>55424.9</v>
      </c>
      <c r="X104" s="114">
        <f t="shared" ref="X104:AG104" si="63">ROUND(SUM(X79:X87)+X92+SUM(X95:X103),5)</f>
        <v>0</v>
      </c>
      <c r="Y104" s="114">
        <f t="shared" si="63"/>
        <v>0</v>
      </c>
      <c r="Z104" s="114">
        <f t="shared" si="63"/>
        <v>0</v>
      </c>
      <c r="AA104" s="114">
        <f t="shared" si="63"/>
        <v>0</v>
      </c>
      <c r="AB104" s="114">
        <f t="shared" si="63"/>
        <v>0</v>
      </c>
      <c r="AC104" s="114">
        <f t="shared" si="63"/>
        <v>0</v>
      </c>
      <c r="AD104" s="114">
        <f t="shared" si="63"/>
        <v>0</v>
      </c>
      <c r="AE104" s="114">
        <f t="shared" si="63"/>
        <v>0</v>
      </c>
      <c r="AF104" s="114">
        <f t="shared" si="63"/>
        <v>0</v>
      </c>
      <c r="AG104" s="114">
        <f t="shared" si="63"/>
        <v>0</v>
      </c>
      <c r="AH104" s="114">
        <f t="shared" si="60"/>
        <v>0</v>
      </c>
      <c r="AI104" s="114">
        <f t="shared" si="61"/>
        <v>56023.9</v>
      </c>
    </row>
    <row r="105" spans="1:35" x14ac:dyDescent="0.25">
      <c r="A105" s="107"/>
      <c r="B105" s="107"/>
      <c r="C105" s="107"/>
      <c r="D105" s="107"/>
      <c r="E105" s="107" t="s">
        <v>208</v>
      </c>
      <c r="F105" s="107"/>
      <c r="G105" s="107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</row>
    <row r="106" spans="1:35" x14ac:dyDescent="0.25">
      <c r="A106" s="107"/>
      <c r="B106" s="107"/>
      <c r="C106" s="107"/>
      <c r="D106" s="107"/>
      <c r="E106" s="107"/>
      <c r="F106" s="107" t="s">
        <v>209</v>
      </c>
      <c r="G106" s="107"/>
      <c r="H106" s="114">
        <v>0</v>
      </c>
      <c r="I106" s="114">
        <f>H106</f>
        <v>0</v>
      </c>
      <c r="J106" s="114">
        <v>0</v>
      </c>
      <c r="K106" s="114">
        <v>0</v>
      </c>
      <c r="L106" s="114">
        <f>ROUND(SUM(J106:K106),5)</f>
        <v>0</v>
      </c>
      <c r="M106" s="114">
        <v>0</v>
      </c>
      <c r="N106" s="114">
        <v>0</v>
      </c>
      <c r="O106" s="114">
        <v>0</v>
      </c>
      <c r="P106" s="114">
        <f>ROUND(SUM(N106:O106),5)</f>
        <v>0</v>
      </c>
      <c r="Q106" s="114">
        <v>0</v>
      </c>
      <c r="R106" s="114">
        <v>0</v>
      </c>
      <c r="S106" s="114">
        <f>ROUND(SUM(Q106:R106),5)</f>
        <v>0</v>
      </c>
      <c r="T106" s="114">
        <f>ROUND(M106+P106+S106,5)</f>
        <v>0</v>
      </c>
      <c r="U106" s="114">
        <v>0</v>
      </c>
      <c r="V106" s="114">
        <v>5500</v>
      </c>
      <c r="W106" s="114">
        <f>ROUND(SUM(U106:V106),5)</f>
        <v>5500</v>
      </c>
      <c r="X106" s="114">
        <v>0</v>
      </c>
      <c r="Y106" s="114">
        <v>0</v>
      </c>
      <c r="Z106" s="114">
        <v>0</v>
      </c>
      <c r="AA106" s="114">
        <v>0</v>
      </c>
      <c r="AB106" s="114">
        <v>0</v>
      </c>
      <c r="AC106" s="114">
        <v>0</v>
      </c>
      <c r="AD106" s="114">
        <v>0</v>
      </c>
      <c r="AE106" s="114">
        <v>0</v>
      </c>
      <c r="AF106" s="114">
        <v>0</v>
      </c>
      <c r="AG106" s="114">
        <v>0</v>
      </c>
      <c r="AH106" s="114">
        <f>ROUND(SUM(X106:AG106),5)</f>
        <v>0</v>
      </c>
      <c r="AI106" s="114">
        <f>ROUND(I106+L106+T106+W106+AH106,5)</f>
        <v>5500</v>
      </c>
    </row>
    <row r="107" spans="1:35" ht="15.75" thickBot="1" x14ac:dyDescent="0.3">
      <c r="A107" s="107"/>
      <c r="B107" s="107"/>
      <c r="C107" s="107"/>
      <c r="D107" s="107"/>
      <c r="E107" s="107"/>
      <c r="F107" s="107" t="s">
        <v>210</v>
      </c>
      <c r="G107" s="107"/>
      <c r="H107" s="117">
        <v>0</v>
      </c>
      <c r="I107" s="117">
        <f>H107</f>
        <v>0</v>
      </c>
      <c r="J107" s="117">
        <v>0</v>
      </c>
      <c r="K107" s="117">
        <v>0</v>
      </c>
      <c r="L107" s="117">
        <f>ROUND(SUM(J107:K107),5)</f>
        <v>0</v>
      </c>
      <c r="M107" s="117">
        <v>0</v>
      </c>
      <c r="N107" s="117">
        <v>0</v>
      </c>
      <c r="O107" s="117">
        <v>0</v>
      </c>
      <c r="P107" s="117">
        <f>ROUND(SUM(N107:O107),5)</f>
        <v>0</v>
      </c>
      <c r="Q107" s="117">
        <v>0</v>
      </c>
      <c r="R107" s="117">
        <v>0</v>
      </c>
      <c r="S107" s="117">
        <f>ROUND(SUM(Q107:R107),5)</f>
        <v>0</v>
      </c>
      <c r="T107" s="117">
        <f>ROUND(M107+P107+S107,5)</f>
        <v>0</v>
      </c>
      <c r="U107" s="117">
        <v>0</v>
      </c>
      <c r="V107" s="117">
        <v>1400</v>
      </c>
      <c r="W107" s="117">
        <f>ROUND(SUM(U107:V107),5)</f>
        <v>1400</v>
      </c>
      <c r="X107" s="117">
        <v>0</v>
      </c>
      <c r="Y107" s="117">
        <v>0</v>
      </c>
      <c r="Z107" s="117">
        <v>0</v>
      </c>
      <c r="AA107" s="117">
        <v>0</v>
      </c>
      <c r="AB107" s="117">
        <v>0</v>
      </c>
      <c r="AC107" s="117">
        <v>0</v>
      </c>
      <c r="AD107" s="117">
        <v>0</v>
      </c>
      <c r="AE107" s="117">
        <v>0</v>
      </c>
      <c r="AF107" s="117">
        <v>0</v>
      </c>
      <c r="AG107" s="117">
        <v>0</v>
      </c>
      <c r="AH107" s="117">
        <f>ROUND(SUM(X107:AG107),5)</f>
        <v>0</v>
      </c>
      <c r="AI107" s="117">
        <f>ROUND(I107+L107+T107+W107+AH107,5)</f>
        <v>1400</v>
      </c>
    </row>
    <row r="108" spans="1:35" x14ac:dyDescent="0.25">
      <c r="A108" s="107"/>
      <c r="B108" s="107"/>
      <c r="C108" s="107"/>
      <c r="D108" s="107"/>
      <c r="E108" s="107" t="s">
        <v>211</v>
      </c>
      <c r="F108" s="107"/>
      <c r="G108" s="107"/>
      <c r="H108" s="114">
        <f>ROUND(SUM(H105:H107),5)</f>
        <v>0</v>
      </c>
      <c r="I108" s="114">
        <f>H108</f>
        <v>0</v>
      </c>
      <c r="J108" s="114">
        <f>ROUND(SUM(J105:J107),5)</f>
        <v>0</v>
      </c>
      <c r="K108" s="114">
        <f>ROUND(SUM(K105:K107),5)</f>
        <v>0</v>
      </c>
      <c r="L108" s="114">
        <f>ROUND(SUM(J108:K108),5)</f>
        <v>0</v>
      </c>
      <c r="M108" s="114">
        <f>ROUND(SUM(M105:M107),5)</f>
        <v>0</v>
      </c>
      <c r="N108" s="114">
        <f>ROUND(SUM(N105:N107),5)</f>
        <v>0</v>
      </c>
      <c r="O108" s="114">
        <f>ROUND(SUM(O105:O107),5)</f>
        <v>0</v>
      </c>
      <c r="P108" s="114">
        <f>ROUND(SUM(N108:O108),5)</f>
        <v>0</v>
      </c>
      <c r="Q108" s="114">
        <f>ROUND(SUM(Q105:Q107),5)</f>
        <v>0</v>
      </c>
      <c r="R108" s="114">
        <f>ROUND(SUM(R105:R107),5)</f>
        <v>0</v>
      </c>
      <c r="S108" s="114">
        <f>ROUND(SUM(Q108:R108),5)</f>
        <v>0</v>
      </c>
      <c r="T108" s="114">
        <f>ROUND(M108+P108+S108,5)</f>
        <v>0</v>
      </c>
      <c r="U108" s="114">
        <f>ROUND(SUM(U105:U107),5)</f>
        <v>0</v>
      </c>
      <c r="V108" s="114">
        <f>ROUND(SUM(V105:V107),5)</f>
        <v>6900</v>
      </c>
      <c r="W108" s="114">
        <f>ROUND(SUM(U108:V108),5)</f>
        <v>6900</v>
      </c>
      <c r="X108" s="114">
        <f t="shared" ref="X108:AG108" si="64">ROUND(SUM(X105:X107),5)</f>
        <v>0</v>
      </c>
      <c r="Y108" s="114">
        <f t="shared" si="64"/>
        <v>0</v>
      </c>
      <c r="Z108" s="114">
        <f t="shared" si="64"/>
        <v>0</v>
      </c>
      <c r="AA108" s="114">
        <f t="shared" si="64"/>
        <v>0</v>
      </c>
      <c r="AB108" s="114">
        <f t="shared" si="64"/>
        <v>0</v>
      </c>
      <c r="AC108" s="114">
        <f t="shared" si="64"/>
        <v>0</v>
      </c>
      <c r="AD108" s="114">
        <f t="shared" si="64"/>
        <v>0</v>
      </c>
      <c r="AE108" s="114">
        <f t="shared" si="64"/>
        <v>0</v>
      </c>
      <c r="AF108" s="114">
        <f t="shared" si="64"/>
        <v>0</v>
      </c>
      <c r="AG108" s="114">
        <f t="shared" si="64"/>
        <v>0</v>
      </c>
      <c r="AH108" s="114">
        <f>ROUND(SUM(X108:AG108),5)</f>
        <v>0</v>
      </c>
      <c r="AI108" s="114">
        <f>ROUND(I108+L108+T108+W108+AH108,5)</f>
        <v>6900</v>
      </c>
    </row>
    <row r="109" spans="1:35" x14ac:dyDescent="0.25">
      <c r="A109" s="107"/>
      <c r="B109" s="107"/>
      <c r="C109" s="107"/>
      <c r="D109" s="107"/>
      <c r="E109" s="107" t="s">
        <v>212</v>
      </c>
      <c r="F109" s="107"/>
      <c r="G109" s="107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</row>
    <row r="110" spans="1:35" x14ac:dyDescent="0.25">
      <c r="A110" s="107"/>
      <c r="B110" s="107"/>
      <c r="C110" s="107"/>
      <c r="D110" s="107"/>
      <c r="E110" s="107"/>
      <c r="F110" s="107" t="s">
        <v>213</v>
      </c>
      <c r="G110" s="107"/>
      <c r="H110" s="114">
        <v>0</v>
      </c>
      <c r="I110" s="114">
        <f>H110</f>
        <v>0</v>
      </c>
      <c r="J110" s="114">
        <v>0</v>
      </c>
      <c r="K110" s="114">
        <v>0</v>
      </c>
      <c r="L110" s="114">
        <f>ROUND(SUM(J110:K110),5)</f>
        <v>0</v>
      </c>
      <c r="M110" s="114">
        <v>0</v>
      </c>
      <c r="N110" s="114">
        <v>0</v>
      </c>
      <c r="O110" s="114">
        <v>0</v>
      </c>
      <c r="P110" s="114">
        <f>ROUND(SUM(N110:O110),5)</f>
        <v>0</v>
      </c>
      <c r="Q110" s="114">
        <v>0</v>
      </c>
      <c r="R110" s="114">
        <v>0</v>
      </c>
      <c r="S110" s="114">
        <f>ROUND(SUM(Q110:R110),5)</f>
        <v>0</v>
      </c>
      <c r="T110" s="114">
        <f>ROUND(M110+P110+S110,5)</f>
        <v>0</v>
      </c>
      <c r="U110" s="114">
        <v>0</v>
      </c>
      <c r="V110" s="114">
        <v>1550</v>
      </c>
      <c r="W110" s="114">
        <f>ROUND(SUM(U110:V110),5)</f>
        <v>1550</v>
      </c>
      <c r="X110" s="114">
        <v>0</v>
      </c>
      <c r="Y110" s="114">
        <v>0</v>
      </c>
      <c r="Z110" s="114">
        <v>0</v>
      </c>
      <c r="AA110" s="114">
        <v>0</v>
      </c>
      <c r="AB110" s="114">
        <v>0</v>
      </c>
      <c r="AC110" s="114">
        <v>0</v>
      </c>
      <c r="AD110" s="114">
        <v>0</v>
      </c>
      <c r="AE110" s="114">
        <v>0</v>
      </c>
      <c r="AF110" s="114">
        <v>0</v>
      </c>
      <c r="AG110" s="114">
        <v>0</v>
      </c>
      <c r="AH110" s="114">
        <f>ROUND(SUM(X110:AG110),5)</f>
        <v>0</v>
      </c>
      <c r="AI110" s="114">
        <f>ROUND(I110+L110+T110+W110+AH110,5)</f>
        <v>1550</v>
      </c>
    </row>
    <row r="111" spans="1:35" x14ac:dyDescent="0.25">
      <c r="A111" s="107"/>
      <c r="B111" s="107"/>
      <c r="C111" s="107"/>
      <c r="D111" s="107"/>
      <c r="E111" s="107"/>
      <c r="F111" s="107" t="s">
        <v>214</v>
      </c>
      <c r="G111" s="107"/>
      <c r="H111" s="114">
        <v>0</v>
      </c>
      <c r="I111" s="114">
        <f>H111</f>
        <v>0</v>
      </c>
      <c r="J111" s="114">
        <v>0</v>
      </c>
      <c r="K111" s="114">
        <v>0</v>
      </c>
      <c r="L111" s="114">
        <f>ROUND(SUM(J111:K111),5)</f>
        <v>0</v>
      </c>
      <c r="M111" s="114">
        <v>0</v>
      </c>
      <c r="N111" s="114">
        <v>0</v>
      </c>
      <c r="O111" s="114">
        <v>0</v>
      </c>
      <c r="P111" s="114">
        <f>ROUND(SUM(N111:O111),5)</f>
        <v>0</v>
      </c>
      <c r="Q111" s="114">
        <v>0</v>
      </c>
      <c r="R111" s="114">
        <v>0</v>
      </c>
      <c r="S111" s="114">
        <f>ROUND(SUM(Q111:R111),5)</f>
        <v>0</v>
      </c>
      <c r="T111" s="114">
        <f>ROUND(M111+P111+S111,5)</f>
        <v>0</v>
      </c>
      <c r="U111" s="114">
        <v>0</v>
      </c>
      <c r="V111" s="114">
        <v>12081</v>
      </c>
      <c r="W111" s="114">
        <f>ROUND(SUM(U111:V111),5)</f>
        <v>12081</v>
      </c>
      <c r="X111" s="114">
        <v>0</v>
      </c>
      <c r="Y111" s="114">
        <v>0</v>
      </c>
      <c r="Z111" s="114">
        <v>0</v>
      </c>
      <c r="AA111" s="114">
        <v>0</v>
      </c>
      <c r="AB111" s="114">
        <v>0</v>
      </c>
      <c r="AC111" s="114">
        <v>0</v>
      </c>
      <c r="AD111" s="114">
        <v>0</v>
      </c>
      <c r="AE111" s="114">
        <v>0</v>
      </c>
      <c r="AF111" s="114">
        <v>0</v>
      </c>
      <c r="AG111" s="114">
        <v>0</v>
      </c>
      <c r="AH111" s="114">
        <f>ROUND(SUM(X111:AG111),5)</f>
        <v>0</v>
      </c>
      <c r="AI111" s="114">
        <f>ROUND(I111+L111+T111+W111+AH111,5)</f>
        <v>12081</v>
      </c>
    </row>
    <row r="112" spans="1:35" x14ac:dyDescent="0.25">
      <c r="A112" s="107"/>
      <c r="B112" s="107"/>
      <c r="C112" s="107"/>
      <c r="D112" s="107"/>
      <c r="E112" s="107"/>
      <c r="F112" s="107" t="s">
        <v>215</v>
      </c>
      <c r="G112" s="107"/>
      <c r="H112" s="114">
        <v>0</v>
      </c>
      <c r="I112" s="114">
        <f>H112</f>
        <v>0</v>
      </c>
      <c r="J112" s="114">
        <v>0</v>
      </c>
      <c r="K112" s="114">
        <v>0</v>
      </c>
      <c r="L112" s="114">
        <f>ROUND(SUM(J112:K112),5)</f>
        <v>0</v>
      </c>
      <c r="M112" s="114">
        <v>0</v>
      </c>
      <c r="N112" s="114">
        <v>0</v>
      </c>
      <c r="O112" s="114">
        <v>0</v>
      </c>
      <c r="P112" s="114">
        <f>ROUND(SUM(N112:O112),5)</f>
        <v>0</v>
      </c>
      <c r="Q112" s="114">
        <v>0</v>
      </c>
      <c r="R112" s="114">
        <v>0</v>
      </c>
      <c r="S112" s="114">
        <f>ROUND(SUM(Q112:R112),5)</f>
        <v>0</v>
      </c>
      <c r="T112" s="114">
        <f>ROUND(M112+P112+S112,5)</f>
        <v>0</v>
      </c>
      <c r="U112" s="114">
        <v>0</v>
      </c>
      <c r="V112" s="114">
        <v>2335.25</v>
      </c>
      <c r="W112" s="114">
        <f>ROUND(SUM(U112:V112),5)</f>
        <v>2335.25</v>
      </c>
      <c r="X112" s="114">
        <v>0</v>
      </c>
      <c r="Y112" s="114">
        <v>0</v>
      </c>
      <c r="Z112" s="114">
        <v>0</v>
      </c>
      <c r="AA112" s="114">
        <v>0</v>
      </c>
      <c r="AB112" s="114">
        <v>0</v>
      </c>
      <c r="AC112" s="114">
        <v>0</v>
      </c>
      <c r="AD112" s="114">
        <v>0</v>
      </c>
      <c r="AE112" s="114">
        <v>0</v>
      </c>
      <c r="AF112" s="114">
        <v>0</v>
      </c>
      <c r="AG112" s="114">
        <v>0</v>
      </c>
      <c r="AH112" s="114">
        <f>ROUND(SUM(X112:AG112),5)</f>
        <v>0</v>
      </c>
      <c r="AI112" s="114">
        <f>ROUND(I112+L112+T112+W112+AH112,5)</f>
        <v>2335.25</v>
      </c>
    </row>
    <row r="113" spans="1:35" x14ac:dyDescent="0.25">
      <c r="A113" s="107"/>
      <c r="B113" s="107"/>
      <c r="C113" s="107"/>
      <c r="D113" s="107"/>
      <c r="E113" s="107"/>
      <c r="F113" s="107" t="s">
        <v>219</v>
      </c>
      <c r="G113" s="107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</row>
    <row r="114" spans="1:35" ht="15.75" thickBot="1" x14ac:dyDescent="0.3">
      <c r="A114" s="107"/>
      <c r="B114" s="107"/>
      <c r="C114" s="107"/>
      <c r="D114" s="107"/>
      <c r="E114" s="107"/>
      <c r="F114" s="107"/>
      <c r="G114" s="107" t="s">
        <v>220</v>
      </c>
      <c r="H114" s="117">
        <v>0</v>
      </c>
      <c r="I114" s="117">
        <f>H114</f>
        <v>0</v>
      </c>
      <c r="J114" s="117">
        <v>0</v>
      </c>
      <c r="K114" s="117">
        <v>0</v>
      </c>
      <c r="L114" s="117">
        <f>ROUND(SUM(J114:K114),5)</f>
        <v>0</v>
      </c>
      <c r="M114" s="117">
        <v>0</v>
      </c>
      <c r="N114" s="117">
        <v>0</v>
      </c>
      <c r="O114" s="117">
        <v>0</v>
      </c>
      <c r="P114" s="117">
        <f>ROUND(SUM(N114:O114),5)</f>
        <v>0</v>
      </c>
      <c r="Q114" s="117">
        <v>0</v>
      </c>
      <c r="R114" s="117">
        <v>0</v>
      </c>
      <c r="S114" s="117">
        <f>ROUND(SUM(Q114:R114),5)</f>
        <v>0</v>
      </c>
      <c r="T114" s="117">
        <f>ROUND(M114+P114+S114,5)</f>
        <v>0</v>
      </c>
      <c r="U114" s="117">
        <v>0</v>
      </c>
      <c r="V114" s="117">
        <v>29000</v>
      </c>
      <c r="W114" s="117">
        <f>ROUND(SUM(U114:V114),5)</f>
        <v>29000</v>
      </c>
      <c r="X114" s="117">
        <v>0</v>
      </c>
      <c r="Y114" s="117">
        <v>0</v>
      </c>
      <c r="Z114" s="117">
        <v>0</v>
      </c>
      <c r="AA114" s="117">
        <v>0</v>
      </c>
      <c r="AB114" s="117">
        <v>0</v>
      </c>
      <c r="AC114" s="117">
        <v>0</v>
      </c>
      <c r="AD114" s="117">
        <v>0</v>
      </c>
      <c r="AE114" s="117">
        <v>0</v>
      </c>
      <c r="AF114" s="117">
        <v>0</v>
      </c>
      <c r="AG114" s="117">
        <v>0</v>
      </c>
      <c r="AH114" s="117">
        <f>ROUND(SUM(X114:AG114),5)</f>
        <v>0</v>
      </c>
      <c r="AI114" s="117">
        <f>ROUND(I114+L114+T114+W114+AH114,5)</f>
        <v>29000</v>
      </c>
    </row>
    <row r="115" spans="1:35" x14ac:dyDescent="0.25">
      <c r="A115" s="107"/>
      <c r="B115" s="107"/>
      <c r="C115" s="107"/>
      <c r="D115" s="107"/>
      <c r="E115" s="107"/>
      <c r="F115" s="107" t="s">
        <v>221</v>
      </c>
      <c r="G115" s="107"/>
      <c r="H115" s="114">
        <f>ROUND(SUM(H113:H114),5)</f>
        <v>0</v>
      </c>
      <c r="I115" s="114">
        <f>H115</f>
        <v>0</v>
      </c>
      <c r="J115" s="114">
        <f>ROUND(SUM(J113:J114),5)</f>
        <v>0</v>
      </c>
      <c r="K115" s="114">
        <f>ROUND(SUM(K113:K114),5)</f>
        <v>0</v>
      </c>
      <c r="L115" s="114">
        <f>ROUND(SUM(J115:K115),5)</f>
        <v>0</v>
      </c>
      <c r="M115" s="114">
        <f>ROUND(SUM(M113:M114),5)</f>
        <v>0</v>
      </c>
      <c r="N115" s="114">
        <f>ROUND(SUM(N113:N114),5)</f>
        <v>0</v>
      </c>
      <c r="O115" s="114">
        <f>ROUND(SUM(O113:O114),5)</f>
        <v>0</v>
      </c>
      <c r="P115" s="114">
        <f>ROUND(SUM(N115:O115),5)</f>
        <v>0</v>
      </c>
      <c r="Q115" s="114">
        <f>ROUND(SUM(Q113:Q114),5)</f>
        <v>0</v>
      </c>
      <c r="R115" s="114">
        <f>ROUND(SUM(R113:R114),5)</f>
        <v>0</v>
      </c>
      <c r="S115" s="114">
        <f>ROUND(SUM(Q115:R115),5)</f>
        <v>0</v>
      </c>
      <c r="T115" s="114">
        <f>ROUND(M115+P115+S115,5)</f>
        <v>0</v>
      </c>
      <c r="U115" s="114">
        <f>ROUND(SUM(U113:U114),5)</f>
        <v>0</v>
      </c>
      <c r="V115" s="114">
        <f>ROUND(SUM(V113:V114),5)</f>
        <v>29000</v>
      </c>
      <c r="W115" s="114">
        <f>ROUND(SUM(U115:V115),5)</f>
        <v>29000</v>
      </c>
      <c r="X115" s="114">
        <f t="shared" ref="X115:AG115" si="65">ROUND(SUM(X113:X114),5)</f>
        <v>0</v>
      </c>
      <c r="Y115" s="114">
        <f t="shared" si="65"/>
        <v>0</v>
      </c>
      <c r="Z115" s="114">
        <f t="shared" si="65"/>
        <v>0</v>
      </c>
      <c r="AA115" s="114">
        <f t="shared" si="65"/>
        <v>0</v>
      </c>
      <c r="AB115" s="114">
        <f t="shared" si="65"/>
        <v>0</v>
      </c>
      <c r="AC115" s="114">
        <f t="shared" si="65"/>
        <v>0</v>
      </c>
      <c r="AD115" s="114">
        <f t="shared" si="65"/>
        <v>0</v>
      </c>
      <c r="AE115" s="114">
        <f t="shared" si="65"/>
        <v>0</v>
      </c>
      <c r="AF115" s="114">
        <f t="shared" si="65"/>
        <v>0</v>
      </c>
      <c r="AG115" s="114">
        <f t="shared" si="65"/>
        <v>0</v>
      </c>
      <c r="AH115" s="114">
        <f>ROUND(SUM(X115:AG115),5)</f>
        <v>0</v>
      </c>
      <c r="AI115" s="114">
        <f>ROUND(I115+L115+T115+W115+AH115,5)</f>
        <v>29000</v>
      </c>
    </row>
    <row r="116" spans="1:35" x14ac:dyDescent="0.25">
      <c r="A116" s="107"/>
      <c r="B116" s="107"/>
      <c r="C116" s="107"/>
      <c r="D116" s="107"/>
      <c r="E116" s="107"/>
      <c r="F116" s="107" t="s">
        <v>222</v>
      </c>
      <c r="G116" s="107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</row>
    <row r="117" spans="1:35" ht="15.75" thickBot="1" x14ac:dyDescent="0.3">
      <c r="A117" s="107"/>
      <c r="B117" s="107"/>
      <c r="C117" s="107"/>
      <c r="D117" s="107"/>
      <c r="E117" s="107"/>
      <c r="F117" s="107"/>
      <c r="G117" s="107" t="s">
        <v>225</v>
      </c>
      <c r="H117" s="117">
        <v>0</v>
      </c>
      <c r="I117" s="117">
        <f t="shared" ref="I117:I122" si="66">H117</f>
        <v>0</v>
      </c>
      <c r="J117" s="117">
        <v>0</v>
      </c>
      <c r="K117" s="117">
        <v>0</v>
      </c>
      <c r="L117" s="117">
        <f t="shared" ref="L117:L122" si="67">ROUND(SUM(J117:K117),5)</f>
        <v>0</v>
      </c>
      <c r="M117" s="117">
        <v>0</v>
      </c>
      <c r="N117" s="117">
        <v>0</v>
      </c>
      <c r="O117" s="117">
        <v>0</v>
      </c>
      <c r="P117" s="117">
        <f t="shared" ref="P117:P122" si="68">ROUND(SUM(N117:O117),5)</f>
        <v>0</v>
      </c>
      <c r="Q117" s="117">
        <v>0</v>
      </c>
      <c r="R117" s="117">
        <v>0</v>
      </c>
      <c r="S117" s="117">
        <f t="shared" ref="S117:S122" si="69">ROUND(SUM(Q117:R117),5)</f>
        <v>0</v>
      </c>
      <c r="T117" s="117">
        <f t="shared" ref="T117:T122" si="70">ROUND(M117+P117+S117,5)</f>
        <v>0</v>
      </c>
      <c r="U117" s="117">
        <v>0</v>
      </c>
      <c r="V117" s="117">
        <v>2222.8000000000002</v>
      </c>
      <c r="W117" s="117">
        <f t="shared" ref="W117:W122" si="71">ROUND(SUM(U117:V117),5)</f>
        <v>2222.8000000000002</v>
      </c>
      <c r="X117" s="117">
        <v>0</v>
      </c>
      <c r="Y117" s="117">
        <v>0</v>
      </c>
      <c r="Z117" s="117">
        <v>0</v>
      </c>
      <c r="AA117" s="117">
        <v>0</v>
      </c>
      <c r="AB117" s="117">
        <v>0</v>
      </c>
      <c r="AC117" s="117">
        <v>0</v>
      </c>
      <c r="AD117" s="117">
        <v>0</v>
      </c>
      <c r="AE117" s="117">
        <v>0</v>
      </c>
      <c r="AF117" s="117">
        <v>0</v>
      </c>
      <c r="AG117" s="117">
        <v>0</v>
      </c>
      <c r="AH117" s="117">
        <f t="shared" ref="AH117:AH122" si="72">ROUND(SUM(X117:AG117),5)</f>
        <v>0</v>
      </c>
      <c r="AI117" s="117">
        <f t="shared" ref="AI117:AI122" si="73">ROUND(I117+L117+T117+W117+AH117,5)</f>
        <v>2222.8000000000002</v>
      </c>
    </row>
    <row r="118" spans="1:35" x14ac:dyDescent="0.25">
      <c r="A118" s="107"/>
      <c r="B118" s="107"/>
      <c r="C118" s="107"/>
      <c r="D118" s="107"/>
      <c r="E118" s="107"/>
      <c r="F118" s="107" t="s">
        <v>226</v>
      </c>
      <c r="G118" s="107"/>
      <c r="H118" s="114">
        <f>ROUND(SUM(H116:H117),5)</f>
        <v>0</v>
      </c>
      <c r="I118" s="114">
        <f t="shared" si="66"/>
        <v>0</v>
      </c>
      <c r="J118" s="114">
        <f>ROUND(SUM(J116:J117),5)</f>
        <v>0</v>
      </c>
      <c r="K118" s="114">
        <f>ROUND(SUM(K116:K117),5)</f>
        <v>0</v>
      </c>
      <c r="L118" s="114">
        <f t="shared" si="67"/>
        <v>0</v>
      </c>
      <c r="M118" s="114">
        <f>ROUND(SUM(M116:M117),5)</f>
        <v>0</v>
      </c>
      <c r="N118" s="114">
        <f>ROUND(SUM(N116:N117),5)</f>
        <v>0</v>
      </c>
      <c r="O118" s="114">
        <f>ROUND(SUM(O116:O117),5)</f>
        <v>0</v>
      </c>
      <c r="P118" s="114">
        <f t="shared" si="68"/>
        <v>0</v>
      </c>
      <c r="Q118" s="114">
        <f>ROUND(SUM(Q116:Q117),5)</f>
        <v>0</v>
      </c>
      <c r="R118" s="114">
        <f>ROUND(SUM(R116:R117),5)</f>
        <v>0</v>
      </c>
      <c r="S118" s="114">
        <f t="shared" si="69"/>
        <v>0</v>
      </c>
      <c r="T118" s="114">
        <f t="shared" si="70"/>
        <v>0</v>
      </c>
      <c r="U118" s="114">
        <f>ROUND(SUM(U116:U117),5)</f>
        <v>0</v>
      </c>
      <c r="V118" s="114">
        <f>ROUND(SUM(V116:V117),5)</f>
        <v>2222.8000000000002</v>
      </c>
      <c r="W118" s="114">
        <f t="shared" si="71"/>
        <v>2222.8000000000002</v>
      </c>
      <c r="X118" s="114">
        <f t="shared" ref="X118:AG118" si="74">ROUND(SUM(X116:X117),5)</f>
        <v>0</v>
      </c>
      <c r="Y118" s="114">
        <f t="shared" si="74"/>
        <v>0</v>
      </c>
      <c r="Z118" s="114">
        <f t="shared" si="74"/>
        <v>0</v>
      </c>
      <c r="AA118" s="114">
        <f t="shared" si="74"/>
        <v>0</v>
      </c>
      <c r="AB118" s="114">
        <f t="shared" si="74"/>
        <v>0</v>
      </c>
      <c r="AC118" s="114">
        <f t="shared" si="74"/>
        <v>0</v>
      </c>
      <c r="AD118" s="114">
        <f t="shared" si="74"/>
        <v>0</v>
      </c>
      <c r="AE118" s="114">
        <f t="shared" si="74"/>
        <v>0</v>
      </c>
      <c r="AF118" s="114">
        <f t="shared" si="74"/>
        <v>0</v>
      </c>
      <c r="AG118" s="114">
        <f t="shared" si="74"/>
        <v>0</v>
      </c>
      <c r="AH118" s="114">
        <f t="shared" si="72"/>
        <v>0</v>
      </c>
      <c r="AI118" s="114">
        <f t="shared" si="73"/>
        <v>2222.8000000000002</v>
      </c>
    </row>
    <row r="119" spans="1:35" x14ac:dyDescent="0.25">
      <c r="A119" s="107"/>
      <c r="B119" s="107"/>
      <c r="C119" s="107"/>
      <c r="D119" s="107"/>
      <c r="E119" s="107"/>
      <c r="F119" s="107" t="s">
        <v>228</v>
      </c>
      <c r="G119" s="107"/>
      <c r="H119" s="114">
        <v>0</v>
      </c>
      <c r="I119" s="114">
        <f t="shared" si="66"/>
        <v>0</v>
      </c>
      <c r="J119" s="114">
        <v>0</v>
      </c>
      <c r="K119" s="114">
        <v>0</v>
      </c>
      <c r="L119" s="114">
        <f t="shared" si="67"/>
        <v>0</v>
      </c>
      <c r="M119" s="114">
        <v>0</v>
      </c>
      <c r="N119" s="114">
        <v>0</v>
      </c>
      <c r="O119" s="114">
        <v>0</v>
      </c>
      <c r="P119" s="114">
        <f t="shared" si="68"/>
        <v>0</v>
      </c>
      <c r="Q119" s="114">
        <v>0</v>
      </c>
      <c r="R119" s="114">
        <v>0</v>
      </c>
      <c r="S119" s="114">
        <f t="shared" si="69"/>
        <v>0</v>
      </c>
      <c r="T119" s="114">
        <f t="shared" si="70"/>
        <v>0</v>
      </c>
      <c r="U119" s="114">
        <v>0</v>
      </c>
      <c r="V119" s="114">
        <v>861.45</v>
      </c>
      <c r="W119" s="114">
        <f t="shared" si="71"/>
        <v>861.45</v>
      </c>
      <c r="X119" s="114">
        <v>0</v>
      </c>
      <c r="Y119" s="114">
        <v>0</v>
      </c>
      <c r="Z119" s="114">
        <v>0</v>
      </c>
      <c r="AA119" s="114">
        <v>0</v>
      </c>
      <c r="AB119" s="114">
        <v>0</v>
      </c>
      <c r="AC119" s="114">
        <v>0</v>
      </c>
      <c r="AD119" s="114">
        <v>0</v>
      </c>
      <c r="AE119" s="114">
        <v>0</v>
      </c>
      <c r="AF119" s="114">
        <v>0</v>
      </c>
      <c r="AG119" s="114">
        <v>0</v>
      </c>
      <c r="AH119" s="114">
        <f t="shared" si="72"/>
        <v>0</v>
      </c>
      <c r="AI119" s="114">
        <f t="shared" si="73"/>
        <v>861.45</v>
      </c>
    </row>
    <row r="120" spans="1:35" x14ac:dyDescent="0.25">
      <c r="A120" s="107"/>
      <c r="B120" s="107"/>
      <c r="C120" s="107"/>
      <c r="D120" s="107"/>
      <c r="E120" s="107"/>
      <c r="F120" s="107" t="s">
        <v>229</v>
      </c>
      <c r="G120" s="107"/>
      <c r="H120" s="114">
        <v>0</v>
      </c>
      <c r="I120" s="114">
        <f t="shared" si="66"/>
        <v>0</v>
      </c>
      <c r="J120" s="114">
        <v>0</v>
      </c>
      <c r="K120" s="114">
        <v>0</v>
      </c>
      <c r="L120" s="114">
        <f t="shared" si="67"/>
        <v>0</v>
      </c>
      <c r="M120" s="114">
        <v>0</v>
      </c>
      <c r="N120" s="114">
        <v>0</v>
      </c>
      <c r="O120" s="114">
        <v>0</v>
      </c>
      <c r="P120" s="114">
        <f t="shared" si="68"/>
        <v>0</v>
      </c>
      <c r="Q120" s="114">
        <v>0</v>
      </c>
      <c r="R120" s="114">
        <v>0</v>
      </c>
      <c r="S120" s="114">
        <f t="shared" si="69"/>
        <v>0</v>
      </c>
      <c r="T120" s="114">
        <f t="shared" si="70"/>
        <v>0</v>
      </c>
      <c r="U120" s="114">
        <v>0</v>
      </c>
      <c r="V120" s="114">
        <v>643.41999999999996</v>
      </c>
      <c r="W120" s="114">
        <f t="shared" si="71"/>
        <v>643.41999999999996</v>
      </c>
      <c r="X120" s="114">
        <v>0</v>
      </c>
      <c r="Y120" s="114">
        <v>0</v>
      </c>
      <c r="Z120" s="114">
        <v>0</v>
      </c>
      <c r="AA120" s="114">
        <v>0</v>
      </c>
      <c r="AB120" s="114">
        <v>0</v>
      </c>
      <c r="AC120" s="114">
        <v>0</v>
      </c>
      <c r="AD120" s="114">
        <v>0</v>
      </c>
      <c r="AE120" s="114">
        <v>0</v>
      </c>
      <c r="AF120" s="114">
        <v>0</v>
      </c>
      <c r="AG120" s="114">
        <v>0</v>
      </c>
      <c r="AH120" s="114">
        <f t="shared" si="72"/>
        <v>0</v>
      </c>
      <c r="AI120" s="114">
        <f t="shared" si="73"/>
        <v>643.41999999999996</v>
      </c>
    </row>
    <row r="121" spans="1:35" ht="15.75" thickBot="1" x14ac:dyDescent="0.3">
      <c r="A121" s="107"/>
      <c r="B121" s="107"/>
      <c r="C121" s="107"/>
      <c r="D121" s="107"/>
      <c r="E121" s="107"/>
      <c r="F121" s="107" t="s">
        <v>231</v>
      </c>
      <c r="G121" s="107"/>
      <c r="H121" s="117">
        <v>0</v>
      </c>
      <c r="I121" s="117">
        <f t="shared" si="66"/>
        <v>0</v>
      </c>
      <c r="J121" s="117">
        <v>0</v>
      </c>
      <c r="K121" s="117">
        <v>0</v>
      </c>
      <c r="L121" s="117">
        <f t="shared" si="67"/>
        <v>0</v>
      </c>
      <c r="M121" s="117">
        <v>0</v>
      </c>
      <c r="N121" s="117">
        <v>0</v>
      </c>
      <c r="O121" s="117">
        <v>0</v>
      </c>
      <c r="P121" s="117">
        <f t="shared" si="68"/>
        <v>0</v>
      </c>
      <c r="Q121" s="117">
        <v>0</v>
      </c>
      <c r="R121" s="117">
        <v>0</v>
      </c>
      <c r="S121" s="117">
        <f t="shared" si="69"/>
        <v>0</v>
      </c>
      <c r="T121" s="117">
        <f t="shared" si="70"/>
        <v>0</v>
      </c>
      <c r="U121" s="117">
        <v>0</v>
      </c>
      <c r="V121" s="117">
        <v>470.22</v>
      </c>
      <c r="W121" s="117">
        <f t="shared" si="71"/>
        <v>470.22</v>
      </c>
      <c r="X121" s="117">
        <v>0</v>
      </c>
      <c r="Y121" s="117">
        <v>0</v>
      </c>
      <c r="Z121" s="117">
        <v>0</v>
      </c>
      <c r="AA121" s="117">
        <v>0</v>
      </c>
      <c r="AB121" s="117">
        <v>0</v>
      </c>
      <c r="AC121" s="117">
        <v>0</v>
      </c>
      <c r="AD121" s="117">
        <v>0</v>
      </c>
      <c r="AE121" s="117">
        <v>0</v>
      </c>
      <c r="AF121" s="117">
        <v>0</v>
      </c>
      <c r="AG121" s="117">
        <v>0</v>
      </c>
      <c r="AH121" s="117">
        <f t="shared" si="72"/>
        <v>0</v>
      </c>
      <c r="AI121" s="117">
        <f t="shared" si="73"/>
        <v>470.22</v>
      </c>
    </row>
    <row r="122" spans="1:35" x14ac:dyDescent="0.25">
      <c r="A122" s="107"/>
      <c r="B122" s="107"/>
      <c r="C122" s="107"/>
      <c r="D122" s="107"/>
      <c r="E122" s="107" t="s">
        <v>232</v>
      </c>
      <c r="F122" s="107"/>
      <c r="G122" s="107"/>
      <c r="H122" s="114">
        <f>ROUND(SUM(H109:H112)+H115+SUM(H118:H121),5)</f>
        <v>0</v>
      </c>
      <c r="I122" s="114">
        <f t="shared" si="66"/>
        <v>0</v>
      </c>
      <c r="J122" s="114">
        <f>ROUND(SUM(J109:J112)+J115+SUM(J118:J121),5)</f>
        <v>0</v>
      </c>
      <c r="K122" s="114">
        <f>ROUND(SUM(K109:K112)+K115+SUM(K118:K121),5)</f>
        <v>0</v>
      </c>
      <c r="L122" s="114">
        <f t="shared" si="67"/>
        <v>0</v>
      </c>
      <c r="M122" s="114">
        <f>ROUND(SUM(M109:M112)+M115+SUM(M118:M121),5)</f>
        <v>0</v>
      </c>
      <c r="N122" s="114">
        <f>ROUND(SUM(N109:N112)+N115+SUM(N118:N121),5)</f>
        <v>0</v>
      </c>
      <c r="O122" s="114">
        <f>ROUND(SUM(O109:O112)+O115+SUM(O118:O121),5)</f>
        <v>0</v>
      </c>
      <c r="P122" s="114">
        <f t="shared" si="68"/>
        <v>0</v>
      </c>
      <c r="Q122" s="114">
        <f>ROUND(SUM(Q109:Q112)+Q115+SUM(Q118:Q121),5)</f>
        <v>0</v>
      </c>
      <c r="R122" s="114">
        <f>ROUND(SUM(R109:R112)+R115+SUM(R118:R121),5)</f>
        <v>0</v>
      </c>
      <c r="S122" s="114">
        <f t="shared" si="69"/>
        <v>0</v>
      </c>
      <c r="T122" s="114">
        <f t="shared" si="70"/>
        <v>0</v>
      </c>
      <c r="U122" s="114">
        <f>ROUND(SUM(U109:U112)+U115+SUM(U118:U121),5)</f>
        <v>0</v>
      </c>
      <c r="V122" s="114">
        <f>ROUND(SUM(V109:V112)+V115+SUM(V118:V121),5)</f>
        <v>49164.14</v>
      </c>
      <c r="W122" s="114">
        <f t="shared" si="71"/>
        <v>49164.14</v>
      </c>
      <c r="X122" s="114">
        <f t="shared" ref="X122:AG122" si="75">ROUND(SUM(X109:X112)+X115+SUM(X118:X121),5)</f>
        <v>0</v>
      </c>
      <c r="Y122" s="114">
        <f t="shared" si="75"/>
        <v>0</v>
      </c>
      <c r="Z122" s="114">
        <f t="shared" si="75"/>
        <v>0</v>
      </c>
      <c r="AA122" s="114">
        <f t="shared" si="75"/>
        <v>0</v>
      </c>
      <c r="AB122" s="114">
        <f t="shared" si="75"/>
        <v>0</v>
      </c>
      <c r="AC122" s="114">
        <f t="shared" si="75"/>
        <v>0</v>
      </c>
      <c r="AD122" s="114">
        <f t="shared" si="75"/>
        <v>0</v>
      </c>
      <c r="AE122" s="114">
        <f t="shared" si="75"/>
        <v>0</v>
      </c>
      <c r="AF122" s="114">
        <f t="shared" si="75"/>
        <v>0</v>
      </c>
      <c r="AG122" s="114">
        <f t="shared" si="75"/>
        <v>0</v>
      </c>
      <c r="AH122" s="114">
        <f t="shared" si="72"/>
        <v>0</v>
      </c>
      <c r="AI122" s="114">
        <f t="shared" si="73"/>
        <v>49164.14</v>
      </c>
    </row>
    <row r="123" spans="1:35" x14ac:dyDescent="0.25">
      <c r="A123" s="107"/>
      <c r="B123" s="107"/>
      <c r="C123" s="107"/>
      <c r="D123" s="107"/>
      <c r="E123" s="107" t="s">
        <v>241</v>
      </c>
      <c r="F123" s="107"/>
      <c r="G123" s="107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</row>
    <row r="124" spans="1:35" x14ac:dyDescent="0.25">
      <c r="A124" s="107"/>
      <c r="B124" s="107"/>
      <c r="C124" s="107"/>
      <c r="D124" s="107"/>
      <c r="E124" s="107"/>
      <c r="F124" s="107" t="s">
        <v>243</v>
      </c>
      <c r="G124" s="107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</row>
    <row r="125" spans="1:35" ht="15.75" thickBot="1" x14ac:dyDescent="0.3">
      <c r="A125" s="107"/>
      <c r="B125" s="107"/>
      <c r="C125" s="107"/>
      <c r="D125" s="107"/>
      <c r="E125" s="107"/>
      <c r="F125" s="107"/>
      <c r="G125" s="107" t="s">
        <v>245</v>
      </c>
      <c r="H125" s="114">
        <v>0</v>
      </c>
      <c r="I125" s="114">
        <f>H125</f>
        <v>0</v>
      </c>
      <c r="J125" s="114">
        <v>0</v>
      </c>
      <c r="K125" s="114">
        <v>0</v>
      </c>
      <c r="L125" s="114">
        <f>ROUND(SUM(J125:K125),5)</f>
        <v>0</v>
      </c>
      <c r="M125" s="114">
        <v>0</v>
      </c>
      <c r="N125" s="114">
        <v>0</v>
      </c>
      <c r="O125" s="114">
        <v>22592.7</v>
      </c>
      <c r="P125" s="114">
        <f>ROUND(SUM(N125:O125),5)</f>
        <v>22592.7</v>
      </c>
      <c r="Q125" s="114">
        <v>0</v>
      </c>
      <c r="R125" s="114">
        <v>0</v>
      </c>
      <c r="S125" s="114">
        <f>ROUND(SUM(Q125:R125),5)</f>
        <v>0</v>
      </c>
      <c r="T125" s="114">
        <f>ROUND(M125+P125+S125,5)</f>
        <v>22592.7</v>
      </c>
      <c r="U125" s="114">
        <v>0</v>
      </c>
      <c r="V125" s="114">
        <v>0</v>
      </c>
      <c r="W125" s="114">
        <f>ROUND(SUM(U125:V125),5)</f>
        <v>0</v>
      </c>
      <c r="X125" s="114">
        <v>0</v>
      </c>
      <c r="Y125" s="114">
        <v>0</v>
      </c>
      <c r="Z125" s="114">
        <v>0</v>
      </c>
      <c r="AA125" s="114">
        <v>0</v>
      </c>
      <c r="AB125" s="114">
        <v>0</v>
      </c>
      <c r="AC125" s="114">
        <v>0</v>
      </c>
      <c r="AD125" s="114">
        <v>0</v>
      </c>
      <c r="AE125" s="114">
        <v>0</v>
      </c>
      <c r="AF125" s="114">
        <v>0</v>
      </c>
      <c r="AG125" s="114">
        <v>0</v>
      </c>
      <c r="AH125" s="114">
        <f>ROUND(SUM(X125:AG125),5)</f>
        <v>0</v>
      </c>
      <c r="AI125" s="114">
        <f>ROUND(I125+L125+T125+W125+AH125,5)</f>
        <v>22592.7</v>
      </c>
    </row>
    <row r="126" spans="1:35" ht="15.75" thickBot="1" x14ac:dyDescent="0.3">
      <c r="A126" s="107"/>
      <c r="B126" s="107"/>
      <c r="C126" s="107"/>
      <c r="D126" s="107"/>
      <c r="E126" s="107"/>
      <c r="F126" s="107" t="s">
        <v>247</v>
      </c>
      <c r="G126" s="107"/>
      <c r="H126" s="121">
        <f>ROUND(SUM(H124:H125),5)</f>
        <v>0</v>
      </c>
      <c r="I126" s="121">
        <f>H126</f>
        <v>0</v>
      </c>
      <c r="J126" s="121">
        <f>ROUND(SUM(J124:J125),5)</f>
        <v>0</v>
      </c>
      <c r="K126" s="121">
        <f>ROUND(SUM(K124:K125),5)</f>
        <v>0</v>
      </c>
      <c r="L126" s="121">
        <f>ROUND(SUM(J126:K126),5)</f>
        <v>0</v>
      </c>
      <c r="M126" s="121">
        <f>ROUND(SUM(M124:M125),5)</f>
        <v>0</v>
      </c>
      <c r="N126" s="121">
        <f>ROUND(SUM(N124:N125),5)</f>
        <v>0</v>
      </c>
      <c r="O126" s="121">
        <f>ROUND(SUM(O124:O125),5)</f>
        <v>22592.7</v>
      </c>
      <c r="P126" s="121">
        <f>ROUND(SUM(N126:O126),5)</f>
        <v>22592.7</v>
      </c>
      <c r="Q126" s="121">
        <f>ROUND(SUM(Q124:Q125),5)</f>
        <v>0</v>
      </c>
      <c r="R126" s="121">
        <f>ROUND(SUM(R124:R125),5)</f>
        <v>0</v>
      </c>
      <c r="S126" s="121">
        <f>ROUND(SUM(Q126:R126),5)</f>
        <v>0</v>
      </c>
      <c r="T126" s="121">
        <f>ROUND(M126+P126+S126,5)</f>
        <v>22592.7</v>
      </c>
      <c r="U126" s="121">
        <f>ROUND(SUM(U124:U125),5)</f>
        <v>0</v>
      </c>
      <c r="V126" s="121">
        <f>ROUND(SUM(V124:V125),5)</f>
        <v>0</v>
      </c>
      <c r="W126" s="121">
        <f>ROUND(SUM(U126:V126),5)</f>
        <v>0</v>
      </c>
      <c r="X126" s="121">
        <f t="shared" ref="X126:AG126" si="76">ROUND(SUM(X124:X125),5)</f>
        <v>0</v>
      </c>
      <c r="Y126" s="121">
        <f t="shared" si="76"/>
        <v>0</v>
      </c>
      <c r="Z126" s="121">
        <f t="shared" si="76"/>
        <v>0</v>
      </c>
      <c r="AA126" s="121">
        <f t="shared" si="76"/>
        <v>0</v>
      </c>
      <c r="AB126" s="121">
        <f t="shared" si="76"/>
        <v>0</v>
      </c>
      <c r="AC126" s="121">
        <f t="shared" si="76"/>
        <v>0</v>
      </c>
      <c r="AD126" s="121">
        <f t="shared" si="76"/>
        <v>0</v>
      </c>
      <c r="AE126" s="121">
        <f t="shared" si="76"/>
        <v>0</v>
      </c>
      <c r="AF126" s="121">
        <f t="shared" si="76"/>
        <v>0</v>
      </c>
      <c r="AG126" s="121">
        <f t="shared" si="76"/>
        <v>0</v>
      </c>
      <c r="AH126" s="121">
        <f>ROUND(SUM(X126:AG126),5)</f>
        <v>0</v>
      </c>
      <c r="AI126" s="121">
        <f>ROUND(I126+L126+T126+W126+AH126,5)</f>
        <v>22592.7</v>
      </c>
    </row>
    <row r="127" spans="1:35" x14ac:dyDescent="0.25">
      <c r="A127" s="107"/>
      <c r="B127" s="107"/>
      <c r="C127" s="107"/>
      <c r="D127" s="107"/>
      <c r="E127" s="107" t="s">
        <v>248</v>
      </c>
      <c r="F127" s="107"/>
      <c r="G127" s="107"/>
      <c r="H127" s="114">
        <f>ROUND(H123+H126,5)</f>
        <v>0</v>
      </c>
      <c r="I127" s="114">
        <f>H127</f>
        <v>0</v>
      </c>
      <c r="J127" s="114">
        <f>ROUND(J123+J126,5)</f>
        <v>0</v>
      </c>
      <c r="K127" s="114">
        <f>ROUND(K123+K126,5)</f>
        <v>0</v>
      </c>
      <c r="L127" s="114">
        <f>ROUND(SUM(J127:K127),5)</f>
        <v>0</v>
      </c>
      <c r="M127" s="114">
        <f>ROUND(M123+M126,5)</f>
        <v>0</v>
      </c>
      <c r="N127" s="114">
        <f>ROUND(N123+N126,5)</f>
        <v>0</v>
      </c>
      <c r="O127" s="114">
        <f>ROUND(O123+O126,5)</f>
        <v>22592.7</v>
      </c>
      <c r="P127" s="114">
        <f>ROUND(SUM(N127:O127),5)</f>
        <v>22592.7</v>
      </c>
      <c r="Q127" s="114">
        <f>ROUND(Q123+Q126,5)</f>
        <v>0</v>
      </c>
      <c r="R127" s="114">
        <f>ROUND(R123+R126,5)</f>
        <v>0</v>
      </c>
      <c r="S127" s="114">
        <f>ROUND(SUM(Q127:R127),5)</f>
        <v>0</v>
      </c>
      <c r="T127" s="114">
        <f>ROUND(M127+P127+S127,5)</f>
        <v>22592.7</v>
      </c>
      <c r="U127" s="114">
        <f>ROUND(U123+U126,5)</f>
        <v>0</v>
      </c>
      <c r="V127" s="114">
        <f>ROUND(V123+V126,5)</f>
        <v>0</v>
      </c>
      <c r="W127" s="114">
        <f>ROUND(SUM(U127:V127),5)</f>
        <v>0</v>
      </c>
      <c r="X127" s="114">
        <f t="shared" ref="X127:AG127" si="77">ROUND(X123+X126,5)</f>
        <v>0</v>
      </c>
      <c r="Y127" s="114">
        <f t="shared" si="77"/>
        <v>0</v>
      </c>
      <c r="Z127" s="114">
        <f t="shared" si="77"/>
        <v>0</v>
      </c>
      <c r="AA127" s="114">
        <f t="shared" si="77"/>
        <v>0</v>
      </c>
      <c r="AB127" s="114">
        <f t="shared" si="77"/>
        <v>0</v>
      </c>
      <c r="AC127" s="114">
        <f t="shared" si="77"/>
        <v>0</v>
      </c>
      <c r="AD127" s="114">
        <f t="shared" si="77"/>
        <v>0</v>
      </c>
      <c r="AE127" s="114">
        <f t="shared" si="77"/>
        <v>0</v>
      </c>
      <c r="AF127" s="114">
        <f t="shared" si="77"/>
        <v>0</v>
      </c>
      <c r="AG127" s="114">
        <f t="shared" si="77"/>
        <v>0</v>
      </c>
      <c r="AH127" s="114">
        <f>ROUND(SUM(X127:AG127),5)</f>
        <v>0</v>
      </c>
      <c r="AI127" s="114">
        <f>ROUND(I127+L127+T127+W127+AH127,5)</f>
        <v>22592.7</v>
      </c>
    </row>
    <row r="128" spans="1:35" x14ac:dyDescent="0.25">
      <c r="A128" s="107"/>
      <c r="B128" s="107"/>
      <c r="C128" s="107"/>
      <c r="D128" s="107"/>
      <c r="E128" s="107" t="s">
        <v>987</v>
      </c>
      <c r="F128" s="107"/>
      <c r="G128" s="107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</row>
    <row r="129" spans="1:35" x14ac:dyDescent="0.25">
      <c r="A129" s="107"/>
      <c r="B129" s="107"/>
      <c r="C129" s="107"/>
      <c r="D129" s="107"/>
      <c r="E129" s="107"/>
      <c r="F129" s="107" t="s">
        <v>990</v>
      </c>
      <c r="G129" s="107"/>
      <c r="H129" s="114">
        <v>8250</v>
      </c>
      <c r="I129" s="114">
        <f>H129</f>
        <v>8250</v>
      </c>
      <c r="J129" s="114">
        <v>0</v>
      </c>
      <c r="K129" s="114">
        <v>0</v>
      </c>
      <c r="L129" s="114">
        <f>ROUND(SUM(J129:K129),5)</f>
        <v>0</v>
      </c>
      <c r="M129" s="114">
        <v>0</v>
      </c>
      <c r="N129" s="114">
        <v>0</v>
      </c>
      <c r="O129" s="114">
        <v>0</v>
      </c>
      <c r="P129" s="114">
        <f>ROUND(SUM(N129:O129),5)</f>
        <v>0</v>
      </c>
      <c r="Q129" s="114">
        <v>0</v>
      </c>
      <c r="R129" s="114">
        <v>0</v>
      </c>
      <c r="S129" s="114">
        <f>ROUND(SUM(Q129:R129),5)</f>
        <v>0</v>
      </c>
      <c r="T129" s="114">
        <f>ROUND(M129+P129+S129,5)</f>
        <v>0</v>
      </c>
      <c r="U129" s="114">
        <v>0</v>
      </c>
      <c r="V129" s="114">
        <v>0</v>
      </c>
      <c r="W129" s="114">
        <f>ROUND(SUM(U129:V129),5)</f>
        <v>0</v>
      </c>
      <c r="X129" s="114">
        <v>0</v>
      </c>
      <c r="Y129" s="114">
        <v>0</v>
      </c>
      <c r="Z129" s="114">
        <v>0</v>
      </c>
      <c r="AA129" s="114">
        <v>0</v>
      </c>
      <c r="AB129" s="114">
        <v>0</v>
      </c>
      <c r="AC129" s="114">
        <v>0</v>
      </c>
      <c r="AD129" s="114">
        <v>0</v>
      </c>
      <c r="AE129" s="114">
        <v>0</v>
      </c>
      <c r="AF129" s="114">
        <v>0</v>
      </c>
      <c r="AG129" s="114">
        <v>0</v>
      </c>
      <c r="AH129" s="114">
        <f>ROUND(SUM(X129:AG129),5)</f>
        <v>0</v>
      </c>
      <c r="AI129" s="114">
        <f>ROUND(I129+L129+T129+W129+AH129,5)</f>
        <v>8250</v>
      </c>
    </row>
    <row r="130" spans="1:35" x14ac:dyDescent="0.25">
      <c r="A130" s="107"/>
      <c r="B130" s="107"/>
      <c r="C130" s="107"/>
      <c r="D130" s="107"/>
      <c r="E130" s="107"/>
      <c r="F130" s="107" t="s">
        <v>1183</v>
      </c>
      <c r="G130" s="107"/>
      <c r="H130" s="114">
        <v>350</v>
      </c>
      <c r="I130" s="114">
        <f>H130</f>
        <v>350</v>
      </c>
      <c r="J130" s="114">
        <v>0</v>
      </c>
      <c r="K130" s="114">
        <v>0</v>
      </c>
      <c r="L130" s="114">
        <f>ROUND(SUM(J130:K130),5)</f>
        <v>0</v>
      </c>
      <c r="M130" s="114">
        <v>0</v>
      </c>
      <c r="N130" s="114">
        <v>0</v>
      </c>
      <c r="O130" s="114">
        <v>0</v>
      </c>
      <c r="P130" s="114">
        <f>ROUND(SUM(N130:O130),5)</f>
        <v>0</v>
      </c>
      <c r="Q130" s="114">
        <v>0</v>
      </c>
      <c r="R130" s="114">
        <v>0</v>
      </c>
      <c r="S130" s="114">
        <f>ROUND(SUM(Q130:R130),5)</f>
        <v>0</v>
      </c>
      <c r="T130" s="114">
        <f>ROUND(M130+P130+S130,5)</f>
        <v>0</v>
      </c>
      <c r="U130" s="114">
        <v>0</v>
      </c>
      <c r="V130" s="114">
        <v>0</v>
      </c>
      <c r="W130" s="114">
        <f>ROUND(SUM(U130:V130),5)</f>
        <v>0</v>
      </c>
      <c r="X130" s="114">
        <v>0</v>
      </c>
      <c r="Y130" s="114">
        <v>0</v>
      </c>
      <c r="Z130" s="114">
        <v>0</v>
      </c>
      <c r="AA130" s="114">
        <v>0</v>
      </c>
      <c r="AB130" s="114">
        <v>0</v>
      </c>
      <c r="AC130" s="114">
        <v>0</v>
      </c>
      <c r="AD130" s="114">
        <v>0</v>
      </c>
      <c r="AE130" s="114">
        <v>0</v>
      </c>
      <c r="AF130" s="114">
        <v>0</v>
      </c>
      <c r="AG130" s="114">
        <v>0</v>
      </c>
      <c r="AH130" s="114">
        <f>ROUND(SUM(X130:AG130),5)</f>
        <v>0</v>
      </c>
      <c r="AI130" s="114">
        <f>ROUND(I130+L130+T130+W130+AH130,5)</f>
        <v>350</v>
      </c>
    </row>
    <row r="131" spans="1:35" ht="15.75" thickBot="1" x14ac:dyDescent="0.3">
      <c r="A131" s="107"/>
      <c r="B131" s="107"/>
      <c r="C131" s="107"/>
      <c r="D131" s="107"/>
      <c r="E131" s="107"/>
      <c r="F131" s="107" t="s">
        <v>992</v>
      </c>
      <c r="G131" s="107"/>
      <c r="H131" s="117">
        <v>0</v>
      </c>
      <c r="I131" s="117">
        <f>H131</f>
        <v>0</v>
      </c>
      <c r="J131" s="117">
        <v>0</v>
      </c>
      <c r="K131" s="117">
        <v>0</v>
      </c>
      <c r="L131" s="117">
        <f>ROUND(SUM(J131:K131),5)</f>
        <v>0</v>
      </c>
      <c r="M131" s="117">
        <v>0</v>
      </c>
      <c r="N131" s="117">
        <v>163.07</v>
      </c>
      <c r="O131" s="117">
        <v>0</v>
      </c>
      <c r="P131" s="117">
        <f>ROUND(SUM(N131:O131),5)</f>
        <v>163.07</v>
      </c>
      <c r="Q131" s="117">
        <v>0</v>
      </c>
      <c r="R131" s="117">
        <v>0</v>
      </c>
      <c r="S131" s="117">
        <f>ROUND(SUM(Q131:R131),5)</f>
        <v>0</v>
      </c>
      <c r="T131" s="117">
        <f>ROUND(M131+P131+S131,5)</f>
        <v>163.07</v>
      </c>
      <c r="U131" s="117">
        <v>0</v>
      </c>
      <c r="V131" s="117">
        <v>0</v>
      </c>
      <c r="W131" s="117">
        <f>ROUND(SUM(U131:V131),5)</f>
        <v>0</v>
      </c>
      <c r="X131" s="117">
        <v>0</v>
      </c>
      <c r="Y131" s="117">
        <v>0</v>
      </c>
      <c r="Z131" s="117">
        <v>0</v>
      </c>
      <c r="AA131" s="117">
        <v>0</v>
      </c>
      <c r="AB131" s="117">
        <v>0</v>
      </c>
      <c r="AC131" s="117">
        <v>0</v>
      </c>
      <c r="AD131" s="117">
        <v>0</v>
      </c>
      <c r="AE131" s="117">
        <v>0</v>
      </c>
      <c r="AF131" s="117">
        <v>0</v>
      </c>
      <c r="AG131" s="117">
        <v>0</v>
      </c>
      <c r="AH131" s="117">
        <f>ROUND(SUM(X131:AG131),5)</f>
        <v>0</v>
      </c>
      <c r="AI131" s="117">
        <f>ROUND(I131+L131+T131+W131+AH131,5)</f>
        <v>163.07</v>
      </c>
    </row>
    <row r="132" spans="1:35" x14ac:dyDescent="0.25">
      <c r="A132" s="107"/>
      <c r="B132" s="107"/>
      <c r="C132" s="107"/>
      <c r="D132" s="107"/>
      <c r="E132" s="107" t="s">
        <v>996</v>
      </c>
      <c r="F132" s="107"/>
      <c r="G132" s="107"/>
      <c r="H132" s="114">
        <f>ROUND(SUM(H128:H131),5)</f>
        <v>8600</v>
      </c>
      <c r="I132" s="114">
        <f>H132</f>
        <v>8600</v>
      </c>
      <c r="J132" s="114">
        <f>ROUND(SUM(J128:J131),5)</f>
        <v>0</v>
      </c>
      <c r="K132" s="114">
        <f>ROUND(SUM(K128:K131),5)</f>
        <v>0</v>
      </c>
      <c r="L132" s="114">
        <f>ROUND(SUM(J132:K132),5)</f>
        <v>0</v>
      </c>
      <c r="M132" s="114">
        <f>ROUND(SUM(M128:M131),5)</f>
        <v>0</v>
      </c>
      <c r="N132" s="114">
        <f>ROUND(SUM(N128:N131),5)</f>
        <v>163.07</v>
      </c>
      <c r="O132" s="114">
        <f>ROUND(SUM(O128:O131),5)</f>
        <v>0</v>
      </c>
      <c r="P132" s="114">
        <f>ROUND(SUM(N132:O132),5)</f>
        <v>163.07</v>
      </c>
      <c r="Q132" s="114">
        <f>ROUND(SUM(Q128:Q131),5)</f>
        <v>0</v>
      </c>
      <c r="R132" s="114">
        <f>ROUND(SUM(R128:R131),5)</f>
        <v>0</v>
      </c>
      <c r="S132" s="114">
        <f>ROUND(SUM(Q132:R132),5)</f>
        <v>0</v>
      </c>
      <c r="T132" s="114">
        <f>ROUND(M132+P132+S132,5)</f>
        <v>163.07</v>
      </c>
      <c r="U132" s="114">
        <f>ROUND(SUM(U128:U131),5)</f>
        <v>0</v>
      </c>
      <c r="V132" s="114">
        <f>ROUND(SUM(V128:V131),5)</f>
        <v>0</v>
      </c>
      <c r="W132" s="114">
        <f>ROUND(SUM(U132:V132),5)</f>
        <v>0</v>
      </c>
      <c r="X132" s="114">
        <f t="shared" ref="X132:AG132" si="78">ROUND(SUM(X128:X131),5)</f>
        <v>0</v>
      </c>
      <c r="Y132" s="114">
        <f t="shared" si="78"/>
        <v>0</v>
      </c>
      <c r="Z132" s="114">
        <f t="shared" si="78"/>
        <v>0</v>
      </c>
      <c r="AA132" s="114">
        <f t="shared" si="78"/>
        <v>0</v>
      </c>
      <c r="AB132" s="114">
        <f t="shared" si="78"/>
        <v>0</v>
      </c>
      <c r="AC132" s="114">
        <f t="shared" si="78"/>
        <v>0</v>
      </c>
      <c r="AD132" s="114">
        <f t="shared" si="78"/>
        <v>0</v>
      </c>
      <c r="AE132" s="114">
        <f t="shared" si="78"/>
        <v>0</v>
      </c>
      <c r="AF132" s="114">
        <f t="shared" si="78"/>
        <v>0</v>
      </c>
      <c r="AG132" s="114">
        <f t="shared" si="78"/>
        <v>0</v>
      </c>
      <c r="AH132" s="114">
        <f>ROUND(SUM(X132:AG132),5)</f>
        <v>0</v>
      </c>
      <c r="AI132" s="114">
        <f>ROUND(I132+L132+T132+W132+AH132,5)</f>
        <v>8763.07</v>
      </c>
    </row>
    <row r="133" spans="1:35" x14ac:dyDescent="0.25">
      <c r="A133" s="107"/>
      <c r="B133" s="107"/>
      <c r="C133" s="107"/>
      <c r="D133" s="107"/>
      <c r="E133" s="107" t="s">
        <v>1123</v>
      </c>
      <c r="F133" s="107"/>
      <c r="G133" s="107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</row>
    <row r="134" spans="1:35" x14ac:dyDescent="0.25">
      <c r="A134" s="107"/>
      <c r="B134" s="107"/>
      <c r="C134" s="107"/>
      <c r="D134" s="107"/>
      <c r="E134" s="107"/>
      <c r="F134" s="107" t="s">
        <v>1124</v>
      </c>
      <c r="G134" s="107"/>
      <c r="H134" s="114">
        <v>0</v>
      </c>
      <c r="I134" s="114">
        <f t="shared" ref="I134:I139" si="79">H134</f>
        <v>0</v>
      </c>
      <c r="J134" s="114">
        <v>0</v>
      </c>
      <c r="K134" s="114">
        <v>0</v>
      </c>
      <c r="L134" s="114">
        <f t="shared" ref="L134:L139" si="80">ROUND(SUM(J134:K134),5)</f>
        <v>0</v>
      </c>
      <c r="M134" s="114">
        <v>0</v>
      </c>
      <c r="N134" s="114">
        <v>0</v>
      </c>
      <c r="O134" s="114">
        <v>0</v>
      </c>
      <c r="P134" s="114">
        <f t="shared" ref="P134:P139" si="81">ROUND(SUM(N134:O134),5)</f>
        <v>0</v>
      </c>
      <c r="Q134" s="114">
        <v>0</v>
      </c>
      <c r="R134" s="114">
        <v>5257.41</v>
      </c>
      <c r="S134" s="114">
        <f t="shared" ref="S134:S139" si="82">ROUND(SUM(Q134:R134),5)</f>
        <v>5257.41</v>
      </c>
      <c r="T134" s="114">
        <f t="shared" ref="T134:T139" si="83">ROUND(M134+P134+S134,5)</f>
        <v>5257.41</v>
      </c>
      <c r="U134" s="114">
        <v>0</v>
      </c>
      <c r="V134" s="114">
        <v>0</v>
      </c>
      <c r="W134" s="114">
        <f t="shared" ref="W134:W139" si="84">ROUND(SUM(U134:V134),5)</f>
        <v>0</v>
      </c>
      <c r="X134" s="114">
        <v>0</v>
      </c>
      <c r="Y134" s="114">
        <v>0</v>
      </c>
      <c r="Z134" s="114">
        <v>0</v>
      </c>
      <c r="AA134" s="114">
        <v>0</v>
      </c>
      <c r="AB134" s="114">
        <v>0</v>
      </c>
      <c r="AC134" s="114">
        <v>0</v>
      </c>
      <c r="AD134" s="114">
        <v>0</v>
      </c>
      <c r="AE134" s="114">
        <v>0</v>
      </c>
      <c r="AF134" s="114">
        <v>0</v>
      </c>
      <c r="AG134" s="114">
        <v>0</v>
      </c>
      <c r="AH134" s="114">
        <f t="shared" ref="AH134:AH139" si="85">ROUND(SUM(X134:AG134),5)</f>
        <v>0</v>
      </c>
      <c r="AI134" s="114">
        <f t="shared" ref="AI134:AI139" si="86">ROUND(I134+L134+T134+W134+AH134,5)</f>
        <v>5257.41</v>
      </c>
    </row>
    <row r="135" spans="1:35" ht="15.75" thickBot="1" x14ac:dyDescent="0.3">
      <c r="A135" s="107"/>
      <c r="B135" s="107"/>
      <c r="C135" s="107"/>
      <c r="D135" s="107"/>
      <c r="E135" s="107"/>
      <c r="F135" s="107" t="s">
        <v>1126</v>
      </c>
      <c r="G135" s="107"/>
      <c r="H135" s="114">
        <v>0</v>
      </c>
      <c r="I135" s="114">
        <f t="shared" si="79"/>
        <v>0</v>
      </c>
      <c r="J135" s="114">
        <v>0</v>
      </c>
      <c r="K135" s="114">
        <v>0</v>
      </c>
      <c r="L135" s="114">
        <f t="shared" si="80"/>
        <v>0</v>
      </c>
      <c r="M135" s="114">
        <v>0</v>
      </c>
      <c r="N135" s="114">
        <v>0</v>
      </c>
      <c r="O135" s="114">
        <v>0</v>
      </c>
      <c r="P135" s="114">
        <f t="shared" si="81"/>
        <v>0</v>
      </c>
      <c r="Q135" s="114">
        <v>0</v>
      </c>
      <c r="R135" s="114">
        <v>1111.42</v>
      </c>
      <c r="S135" s="114">
        <f t="shared" si="82"/>
        <v>1111.42</v>
      </c>
      <c r="T135" s="114">
        <f t="shared" si="83"/>
        <v>1111.42</v>
      </c>
      <c r="U135" s="114">
        <v>0</v>
      </c>
      <c r="V135" s="114">
        <v>0</v>
      </c>
      <c r="W135" s="114">
        <f t="shared" si="84"/>
        <v>0</v>
      </c>
      <c r="X135" s="114">
        <v>0</v>
      </c>
      <c r="Y135" s="114">
        <v>0</v>
      </c>
      <c r="Z135" s="114">
        <v>0</v>
      </c>
      <c r="AA135" s="114">
        <v>0</v>
      </c>
      <c r="AB135" s="114">
        <v>0</v>
      </c>
      <c r="AC135" s="114">
        <v>0</v>
      </c>
      <c r="AD135" s="114">
        <v>0</v>
      </c>
      <c r="AE135" s="114">
        <v>0</v>
      </c>
      <c r="AF135" s="114">
        <v>0</v>
      </c>
      <c r="AG135" s="114">
        <v>0</v>
      </c>
      <c r="AH135" s="114">
        <f t="shared" si="85"/>
        <v>0</v>
      </c>
      <c r="AI135" s="114">
        <f t="shared" si="86"/>
        <v>1111.42</v>
      </c>
    </row>
    <row r="136" spans="1:35" ht="15.75" thickBot="1" x14ac:dyDescent="0.3">
      <c r="A136" s="107"/>
      <c r="B136" s="107"/>
      <c r="C136" s="107"/>
      <c r="D136" s="107"/>
      <c r="E136" s="107" t="s">
        <v>1127</v>
      </c>
      <c r="F136" s="107"/>
      <c r="G136" s="107"/>
      <c r="H136" s="119">
        <f>ROUND(SUM(H133:H135),5)</f>
        <v>0</v>
      </c>
      <c r="I136" s="119">
        <f t="shared" si="79"/>
        <v>0</v>
      </c>
      <c r="J136" s="119">
        <f>ROUND(SUM(J133:J135),5)</f>
        <v>0</v>
      </c>
      <c r="K136" s="119">
        <f>ROUND(SUM(K133:K135),5)</f>
        <v>0</v>
      </c>
      <c r="L136" s="119">
        <f t="shared" si="80"/>
        <v>0</v>
      </c>
      <c r="M136" s="119">
        <f>ROUND(SUM(M133:M135),5)</f>
        <v>0</v>
      </c>
      <c r="N136" s="119">
        <f>ROUND(SUM(N133:N135),5)</f>
        <v>0</v>
      </c>
      <c r="O136" s="119">
        <f>ROUND(SUM(O133:O135),5)</f>
        <v>0</v>
      </c>
      <c r="P136" s="119">
        <f t="shared" si="81"/>
        <v>0</v>
      </c>
      <c r="Q136" s="119">
        <f>ROUND(SUM(Q133:Q135),5)</f>
        <v>0</v>
      </c>
      <c r="R136" s="119">
        <f>ROUND(SUM(R133:R135),5)</f>
        <v>6368.83</v>
      </c>
      <c r="S136" s="119">
        <f t="shared" si="82"/>
        <v>6368.83</v>
      </c>
      <c r="T136" s="119">
        <f t="shared" si="83"/>
        <v>6368.83</v>
      </c>
      <c r="U136" s="119">
        <f>ROUND(SUM(U133:U135),5)</f>
        <v>0</v>
      </c>
      <c r="V136" s="119">
        <f>ROUND(SUM(V133:V135),5)</f>
        <v>0</v>
      </c>
      <c r="W136" s="119">
        <f t="shared" si="84"/>
        <v>0</v>
      </c>
      <c r="X136" s="119">
        <f t="shared" ref="X136:AG136" si="87">ROUND(SUM(X133:X135),5)</f>
        <v>0</v>
      </c>
      <c r="Y136" s="119">
        <f t="shared" si="87"/>
        <v>0</v>
      </c>
      <c r="Z136" s="119">
        <f t="shared" si="87"/>
        <v>0</v>
      </c>
      <c r="AA136" s="119">
        <f t="shared" si="87"/>
        <v>0</v>
      </c>
      <c r="AB136" s="119">
        <f t="shared" si="87"/>
        <v>0</v>
      </c>
      <c r="AC136" s="119">
        <f t="shared" si="87"/>
        <v>0</v>
      </c>
      <c r="AD136" s="119">
        <f t="shared" si="87"/>
        <v>0</v>
      </c>
      <c r="AE136" s="119">
        <f t="shared" si="87"/>
        <v>0</v>
      </c>
      <c r="AF136" s="119">
        <f t="shared" si="87"/>
        <v>0</v>
      </c>
      <c r="AG136" s="119">
        <f t="shared" si="87"/>
        <v>0</v>
      </c>
      <c r="AH136" s="119">
        <f t="shared" si="85"/>
        <v>0</v>
      </c>
      <c r="AI136" s="119">
        <f t="shared" si="86"/>
        <v>6368.83</v>
      </c>
    </row>
    <row r="137" spans="1:35" ht="15.75" thickBot="1" x14ac:dyDescent="0.3">
      <c r="A137" s="107"/>
      <c r="B137" s="107"/>
      <c r="C137" s="107"/>
      <c r="D137" s="107" t="s">
        <v>254</v>
      </c>
      <c r="E137" s="107"/>
      <c r="F137" s="107"/>
      <c r="G137" s="107"/>
      <c r="H137" s="119">
        <f>ROUND(H30+H48+H61+H71+H78+H104+H108+H122+H127+H132+H136,5)</f>
        <v>8600</v>
      </c>
      <c r="I137" s="119">
        <f t="shared" si="79"/>
        <v>8600</v>
      </c>
      <c r="J137" s="119">
        <f>ROUND(J30+J48+J61+J71+J78+J104+J108+J122+J127+J132+J136,5)</f>
        <v>0</v>
      </c>
      <c r="K137" s="119">
        <f>ROUND(K30+K48+K61+K71+K78+K104+K108+K122+K127+K132+K136,5)</f>
        <v>0</v>
      </c>
      <c r="L137" s="119">
        <f t="shared" si="80"/>
        <v>0</v>
      </c>
      <c r="M137" s="119">
        <f>ROUND(M30+M48+M61+M71+M78+M104+M108+M122+M127+M132+M136,5)</f>
        <v>0</v>
      </c>
      <c r="N137" s="119">
        <f>ROUND(N30+N48+N61+N71+N78+N104+N108+N122+N127+N132+N136,5)</f>
        <v>163.07</v>
      </c>
      <c r="O137" s="119">
        <f>ROUND(O30+O48+O61+O71+O78+O104+O108+O122+O127+O132+O136,5)</f>
        <v>23191.7</v>
      </c>
      <c r="P137" s="119">
        <f t="shared" si="81"/>
        <v>23354.77</v>
      </c>
      <c r="Q137" s="119">
        <f>ROUND(Q30+Q48+Q61+Q71+Q78+Q104+Q108+Q122+Q127+Q132+Q136,5)</f>
        <v>0</v>
      </c>
      <c r="R137" s="119">
        <f>ROUND(R30+R48+R61+R71+R78+R104+R108+R122+R127+R132+R136,5)</f>
        <v>6368.83</v>
      </c>
      <c r="S137" s="119">
        <f t="shared" si="82"/>
        <v>6368.83</v>
      </c>
      <c r="T137" s="119">
        <f t="shared" si="83"/>
        <v>29723.599999999999</v>
      </c>
      <c r="U137" s="119">
        <f>ROUND(U30+U48+U61+U71+U78+U104+U108+U122+U127+U132+U136,5)</f>
        <v>67.86</v>
      </c>
      <c r="V137" s="119">
        <f>ROUND(V30+V48+V61+V71+V78+V104+V108+V122+V127+V132+V136,5)</f>
        <v>388944.92</v>
      </c>
      <c r="W137" s="119">
        <f t="shared" si="84"/>
        <v>389012.78</v>
      </c>
      <c r="X137" s="119">
        <f t="shared" ref="X137:AG137" si="88">ROUND(X30+X48+X61+X71+X78+X104+X108+X122+X127+X132+X136,5)</f>
        <v>728.1</v>
      </c>
      <c r="Y137" s="119">
        <f t="shared" si="88"/>
        <v>0</v>
      </c>
      <c r="Z137" s="119">
        <f t="shared" si="88"/>
        <v>683</v>
      </c>
      <c r="AA137" s="119">
        <f t="shared" si="88"/>
        <v>607.20000000000005</v>
      </c>
      <c r="AB137" s="119">
        <f t="shared" si="88"/>
        <v>583</v>
      </c>
      <c r="AC137" s="119">
        <f t="shared" si="88"/>
        <v>1548.75</v>
      </c>
      <c r="AD137" s="119">
        <f t="shared" si="88"/>
        <v>1518</v>
      </c>
      <c r="AE137" s="119">
        <f t="shared" si="88"/>
        <v>1498</v>
      </c>
      <c r="AF137" s="119">
        <f t="shared" si="88"/>
        <v>1824</v>
      </c>
      <c r="AG137" s="119">
        <f t="shared" si="88"/>
        <v>1214.76</v>
      </c>
      <c r="AH137" s="119">
        <f t="shared" si="85"/>
        <v>10204.81</v>
      </c>
      <c r="AI137" s="119">
        <f t="shared" si="86"/>
        <v>437541.19</v>
      </c>
    </row>
    <row r="138" spans="1:35" ht="15.75" thickBot="1" x14ac:dyDescent="0.3">
      <c r="A138" s="107"/>
      <c r="B138" s="107" t="s">
        <v>255</v>
      </c>
      <c r="C138" s="107"/>
      <c r="D138" s="107"/>
      <c r="E138" s="107"/>
      <c r="F138" s="107"/>
      <c r="G138" s="107"/>
      <c r="H138" s="119">
        <f>ROUND(H6+H29-H137,5)</f>
        <v>-3635</v>
      </c>
      <c r="I138" s="119">
        <f t="shared" si="79"/>
        <v>-3635</v>
      </c>
      <c r="J138" s="119">
        <f>ROUND(J6+J29-J137,5)</f>
        <v>500</v>
      </c>
      <c r="K138" s="119">
        <f>ROUND(K6+K29-K137,5)</f>
        <v>71.53</v>
      </c>
      <c r="L138" s="119">
        <f t="shared" si="80"/>
        <v>571.53</v>
      </c>
      <c r="M138" s="119">
        <f>ROUND(M6+M29-M137,5)</f>
        <v>155.19999999999999</v>
      </c>
      <c r="N138" s="119">
        <f>ROUND(N6+N29-N137,5)</f>
        <v>-163.07</v>
      </c>
      <c r="O138" s="119">
        <f>ROUND(O6+O29-O137,5)</f>
        <v>110.74</v>
      </c>
      <c r="P138" s="119">
        <f t="shared" si="81"/>
        <v>-52.33</v>
      </c>
      <c r="Q138" s="119">
        <f>ROUND(Q6+Q29-Q137,5)</f>
        <v>-2144.7600000000002</v>
      </c>
      <c r="R138" s="119">
        <f>ROUND(R6+R29-R137,5)</f>
        <v>0</v>
      </c>
      <c r="S138" s="119">
        <f t="shared" si="82"/>
        <v>-2144.7600000000002</v>
      </c>
      <c r="T138" s="119">
        <f t="shared" si="83"/>
        <v>-2041.89</v>
      </c>
      <c r="U138" s="119">
        <f>ROUND(U6+U29-U137,5)</f>
        <v>-67.86</v>
      </c>
      <c r="V138" s="119">
        <f>ROUND(V6+V29-V137,5)</f>
        <v>99017.96</v>
      </c>
      <c r="W138" s="119">
        <f t="shared" si="84"/>
        <v>98950.1</v>
      </c>
      <c r="X138" s="119">
        <f t="shared" ref="X138:AG138" si="89">ROUND(X6+X29-X137,5)</f>
        <v>-618.1</v>
      </c>
      <c r="Y138" s="119">
        <f t="shared" si="89"/>
        <v>124</v>
      </c>
      <c r="Z138" s="119">
        <f t="shared" si="89"/>
        <v>-652</v>
      </c>
      <c r="AA138" s="119">
        <f t="shared" si="89"/>
        <v>-421.2</v>
      </c>
      <c r="AB138" s="119">
        <f t="shared" si="89"/>
        <v>-473</v>
      </c>
      <c r="AC138" s="119">
        <f t="shared" si="89"/>
        <v>-1348.75</v>
      </c>
      <c r="AD138" s="119">
        <f t="shared" si="89"/>
        <v>-1233</v>
      </c>
      <c r="AE138" s="119">
        <f t="shared" si="89"/>
        <v>-1231</v>
      </c>
      <c r="AF138" s="119">
        <f t="shared" si="89"/>
        <v>-1749</v>
      </c>
      <c r="AG138" s="119">
        <f t="shared" si="89"/>
        <v>-1214.76</v>
      </c>
      <c r="AH138" s="119">
        <f t="shared" si="85"/>
        <v>-8816.81</v>
      </c>
      <c r="AI138" s="119">
        <f t="shared" si="86"/>
        <v>85027.93</v>
      </c>
    </row>
    <row r="139" spans="1:35" s="125" customFormat="1" ht="12" thickBot="1" x14ac:dyDescent="0.25">
      <c r="A139" s="107" t="s">
        <v>256</v>
      </c>
      <c r="B139" s="107"/>
      <c r="C139" s="107"/>
      <c r="D139" s="107"/>
      <c r="E139" s="107"/>
      <c r="F139" s="107"/>
      <c r="G139" s="107"/>
      <c r="H139" s="123">
        <f>H138</f>
        <v>-3635</v>
      </c>
      <c r="I139" s="123">
        <f t="shared" si="79"/>
        <v>-3635</v>
      </c>
      <c r="J139" s="123">
        <f>J138</f>
        <v>500</v>
      </c>
      <c r="K139" s="123">
        <f>K138</f>
        <v>71.53</v>
      </c>
      <c r="L139" s="123">
        <f t="shared" si="80"/>
        <v>571.53</v>
      </c>
      <c r="M139" s="123">
        <f>M138</f>
        <v>155.19999999999999</v>
      </c>
      <c r="N139" s="123">
        <f>N138</f>
        <v>-163.07</v>
      </c>
      <c r="O139" s="123">
        <f>O138</f>
        <v>110.74</v>
      </c>
      <c r="P139" s="123">
        <f t="shared" si="81"/>
        <v>-52.33</v>
      </c>
      <c r="Q139" s="123">
        <f>Q138</f>
        <v>-2144.7600000000002</v>
      </c>
      <c r="R139" s="123">
        <f>R138</f>
        <v>0</v>
      </c>
      <c r="S139" s="123">
        <f t="shared" si="82"/>
        <v>-2144.7600000000002</v>
      </c>
      <c r="T139" s="123">
        <f t="shared" si="83"/>
        <v>-2041.89</v>
      </c>
      <c r="U139" s="123">
        <f>U138</f>
        <v>-67.86</v>
      </c>
      <c r="V139" s="123">
        <f>V138</f>
        <v>99017.96</v>
      </c>
      <c r="W139" s="123">
        <f t="shared" si="84"/>
        <v>98950.1</v>
      </c>
      <c r="X139" s="123">
        <f t="shared" ref="X139:AG139" si="90">X138</f>
        <v>-618.1</v>
      </c>
      <c r="Y139" s="123">
        <f t="shared" si="90"/>
        <v>124</v>
      </c>
      <c r="Z139" s="123">
        <f t="shared" si="90"/>
        <v>-652</v>
      </c>
      <c r="AA139" s="123">
        <f t="shared" si="90"/>
        <v>-421.2</v>
      </c>
      <c r="AB139" s="123">
        <f t="shared" si="90"/>
        <v>-473</v>
      </c>
      <c r="AC139" s="123">
        <f t="shared" si="90"/>
        <v>-1348.75</v>
      </c>
      <c r="AD139" s="123">
        <f t="shared" si="90"/>
        <v>-1233</v>
      </c>
      <c r="AE139" s="123">
        <f t="shared" si="90"/>
        <v>-1231</v>
      </c>
      <c r="AF139" s="123">
        <f t="shared" si="90"/>
        <v>-1749</v>
      </c>
      <c r="AG139" s="123">
        <f t="shared" si="90"/>
        <v>-1214.76</v>
      </c>
      <c r="AH139" s="123">
        <f t="shared" si="85"/>
        <v>-8816.81</v>
      </c>
      <c r="AI139" s="123">
        <f t="shared" si="86"/>
        <v>85027.93</v>
      </c>
    </row>
    <row r="140" spans="1:35" ht="15.75" thickTop="1" x14ac:dyDescent="0.25"/>
  </sheetData>
  <printOptions gridLines="1"/>
  <pageMargins left="0.7" right="0.7" top="0.75" bottom="0.75" header="0.1" footer="0.3"/>
  <pageSetup scale="24" fitToHeight="23" orientation="landscape" horizontalDpi="4294967293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987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9873" r:id="rId4" name="FILTER"/>
      </mc:Fallback>
    </mc:AlternateContent>
    <mc:AlternateContent xmlns:mc="http://schemas.openxmlformats.org/markup-compatibility/2006">
      <mc:Choice Requires="x14">
        <control shapeId="7987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9874" r:id="rId6" name="HEAD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D0576-9313-41BE-B271-E36F0B616B1E}">
  <sheetPr codeName="Sheet4">
    <pageSetUpPr fitToPage="1"/>
  </sheetPr>
  <dimension ref="A1:H52"/>
  <sheetViews>
    <sheetView workbookViewId="0">
      <pane xSplit="1" ySplit="4" topLeftCell="B8" activePane="bottomRight" state="frozenSplit"/>
      <selection pane="topRight" activeCell="B1" sqref="B1"/>
      <selection pane="bottomLeft" activeCell="A5" sqref="A5"/>
      <selection pane="bottomRight" activeCell="I26" sqref="I26"/>
    </sheetView>
  </sheetViews>
  <sheetFormatPr defaultRowHeight="15" x14ac:dyDescent="0.25"/>
  <cols>
    <col min="1" max="1" width="11.7109375" style="103" customWidth="1"/>
    <col min="2" max="2" width="4.85546875" style="103" bestFit="1" customWidth="1"/>
    <col min="3" max="3" width="8.7109375" style="103" bestFit="1" customWidth="1"/>
    <col min="4" max="4" width="19.42578125" style="103" bestFit="1" customWidth="1"/>
    <col min="5" max="5" width="29.28515625" style="103" bestFit="1" customWidth="1"/>
    <col min="6" max="6" width="8.7109375" style="103" bestFit="1" customWidth="1"/>
    <col min="7" max="7" width="5.5703125" style="103" bestFit="1" customWidth="1"/>
    <col min="8" max="8" width="11.5703125" style="103" bestFit="1" customWidth="1"/>
    <col min="9" max="16384" width="9.140625" style="103"/>
  </cols>
  <sheetData>
    <row r="1" spans="1:8" ht="15.75" x14ac:dyDescent="0.25">
      <c r="A1" s="129" t="s">
        <v>1181</v>
      </c>
      <c r="B1" s="101"/>
      <c r="C1" s="101"/>
      <c r="D1" s="101"/>
      <c r="E1" s="101"/>
      <c r="F1" s="101"/>
      <c r="G1" s="101"/>
      <c r="H1" s="102"/>
    </row>
    <row r="2" spans="1:8" ht="18" x14ac:dyDescent="0.25">
      <c r="A2" s="130" t="s">
        <v>505</v>
      </c>
      <c r="B2" s="101"/>
      <c r="C2" s="101"/>
      <c r="D2" s="101"/>
      <c r="E2" s="101"/>
      <c r="F2" s="101"/>
      <c r="G2" s="101"/>
      <c r="H2" s="105"/>
    </row>
    <row r="3" spans="1:8" x14ac:dyDescent="0.25">
      <c r="A3" s="131" t="s">
        <v>1186</v>
      </c>
      <c r="B3" s="101"/>
      <c r="C3" s="101"/>
      <c r="D3" s="101"/>
      <c r="E3" s="101"/>
      <c r="F3" s="101"/>
      <c r="G3" s="101"/>
      <c r="H3" s="102" t="s">
        <v>0</v>
      </c>
    </row>
    <row r="4" spans="1:8" s="113" customFormat="1" ht="15.75" thickBot="1" x14ac:dyDescent="0.3">
      <c r="A4" s="112"/>
      <c r="B4" s="132" t="s">
        <v>321</v>
      </c>
      <c r="C4" s="132" t="s">
        <v>322</v>
      </c>
      <c r="D4" s="132" t="s">
        <v>323</v>
      </c>
      <c r="E4" s="132" t="s">
        <v>324</v>
      </c>
      <c r="F4" s="132" t="s">
        <v>506</v>
      </c>
      <c r="G4" s="132" t="s">
        <v>507</v>
      </c>
      <c r="H4" s="132" t="s">
        <v>508</v>
      </c>
    </row>
    <row r="5" spans="1:8" ht="15.75" thickTop="1" x14ac:dyDescent="0.25">
      <c r="A5" s="107" t="s">
        <v>509</v>
      </c>
      <c r="B5" s="107"/>
      <c r="C5" s="133"/>
      <c r="D5" s="107"/>
      <c r="E5" s="107"/>
      <c r="F5" s="133"/>
      <c r="G5" s="136"/>
      <c r="H5" s="134"/>
    </row>
    <row r="6" spans="1:8" x14ac:dyDescent="0.25">
      <c r="A6" s="115"/>
      <c r="B6" s="115" t="s">
        <v>375</v>
      </c>
      <c r="C6" s="135">
        <v>43678</v>
      </c>
      <c r="D6" s="115" t="s">
        <v>1525</v>
      </c>
      <c r="E6" s="115" t="s">
        <v>338</v>
      </c>
      <c r="F6" s="135">
        <v>43708</v>
      </c>
      <c r="G6" s="137"/>
      <c r="H6" s="114">
        <v>1000</v>
      </c>
    </row>
    <row r="7" spans="1:8" x14ac:dyDescent="0.25">
      <c r="A7" s="115"/>
      <c r="B7" s="115" t="s">
        <v>375</v>
      </c>
      <c r="C7" s="135">
        <v>43708</v>
      </c>
      <c r="D7" s="115" t="s">
        <v>1701</v>
      </c>
      <c r="E7" s="115" t="s">
        <v>318</v>
      </c>
      <c r="F7" s="135">
        <v>43708</v>
      </c>
      <c r="G7" s="137"/>
      <c r="H7" s="114">
        <v>2224.9499999999998</v>
      </c>
    </row>
    <row r="8" spans="1:8" x14ac:dyDescent="0.25">
      <c r="A8" s="115"/>
      <c r="B8" s="115" t="s">
        <v>375</v>
      </c>
      <c r="C8" s="135">
        <v>43708</v>
      </c>
      <c r="D8" s="115" t="s">
        <v>1706</v>
      </c>
      <c r="E8" s="115" t="s">
        <v>317</v>
      </c>
      <c r="F8" s="135">
        <v>43708</v>
      </c>
      <c r="G8" s="137"/>
      <c r="H8" s="114">
        <v>52550.14</v>
      </c>
    </row>
    <row r="9" spans="1:8" x14ac:dyDescent="0.25">
      <c r="A9" s="115"/>
      <c r="B9" s="115" t="s">
        <v>375</v>
      </c>
      <c r="C9" s="135">
        <v>43700</v>
      </c>
      <c r="D9" s="115" t="s">
        <v>1661</v>
      </c>
      <c r="E9" s="115" t="s">
        <v>1662</v>
      </c>
      <c r="F9" s="135">
        <v>43710</v>
      </c>
      <c r="G9" s="137"/>
      <c r="H9" s="114">
        <v>37.5</v>
      </c>
    </row>
    <row r="10" spans="1:8" x14ac:dyDescent="0.25">
      <c r="A10" s="115"/>
      <c r="B10" s="115" t="s">
        <v>375</v>
      </c>
      <c r="C10" s="135">
        <v>43700</v>
      </c>
      <c r="D10" s="115" t="s">
        <v>1664</v>
      </c>
      <c r="E10" s="115" t="s">
        <v>1612</v>
      </c>
      <c r="F10" s="135">
        <v>43710</v>
      </c>
      <c r="G10" s="137"/>
      <c r="H10" s="114">
        <v>37.5</v>
      </c>
    </row>
    <row r="11" spans="1:8" x14ac:dyDescent="0.25">
      <c r="A11" s="115"/>
      <c r="B11" s="115" t="s">
        <v>375</v>
      </c>
      <c r="C11" s="135">
        <v>43697</v>
      </c>
      <c r="D11" s="115" t="s">
        <v>1646</v>
      </c>
      <c r="E11" s="115" t="s">
        <v>1387</v>
      </c>
      <c r="F11" s="135">
        <v>43712</v>
      </c>
      <c r="G11" s="137"/>
      <c r="H11" s="114">
        <v>400</v>
      </c>
    </row>
    <row r="12" spans="1:8" x14ac:dyDescent="0.25">
      <c r="A12" s="115"/>
      <c r="B12" s="115" t="s">
        <v>375</v>
      </c>
      <c r="C12" s="135">
        <v>43700</v>
      </c>
      <c r="D12" s="115" t="s">
        <v>1656</v>
      </c>
      <c r="E12" s="115" t="s">
        <v>315</v>
      </c>
      <c r="F12" s="135">
        <v>43714</v>
      </c>
      <c r="G12" s="137"/>
      <c r="H12" s="114">
        <v>1207.5</v>
      </c>
    </row>
    <row r="13" spans="1:8" x14ac:dyDescent="0.25">
      <c r="A13" s="115"/>
      <c r="B13" s="115" t="s">
        <v>375</v>
      </c>
      <c r="C13" s="135">
        <v>43703</v>
      </c>
      <c r="D13" s="115" t="s">
        <v>1670</v>
      </c>
      <c r="E13" s="115" t="s">
        <v>315</v>
      </c>
      <c r="F13" s="135">
        <v>43717</v>
      </c>
      <c r="G13" s="137"/>
      <c r="H13" s="114">
        <v>1220.0999999999999</v>
      </c>
    </row>
    <row r="14" spans="1:8" x14ac:dyDescent="0.25">
      <c r="A14" s="115"/>
      <c r="B14" s="115" t="s">
        <v>375</v>
      </c>
      <c r="C14" s="135">
        <v>43700</v>
      </c>
      <c r="D14" s="115" t="s">
        <v>1658</v>
      </c>
      <c r="E14" s="115" t="s">
        <v>510</v>
      </c>
      <c r="F14" s="135">
        <v>43718</v>
      </c>
      <c r="G14" s="137"/>
      <c r="H14" s="114">
        <v>332.81</v>
      </c>
    </row>
    <row r="15" spans="1:8" x14ac:dyDescent="0.25">
      <c r="A15" s="115"/>
      <c r="B15" s="115" t="s">
        <v>375</v>
      </c>
      <c r="C15" s="135">
        <v>43704</v>
      </c>
      <c r="D15" s="115" t="s">
        <v>1679</v>
      </c>
      <c r="E15" s="115" t="s">
        <v>315</v>
      </c>
      <c r="F15" s="135">
        <v>43718</v>
      </c>
      <c r="G15" s="137"/>
      <c r="H15" s="114">
        <v>1131.9000000000001</v>
      </c>
    </row>
    <row r="16" spans="1:8" x14ac:dyDescent="0.25">
      <c r="A16" s="115"/>
      <c r="B16" s="115" t="s">
        <v>375</v>
      </c>
      <c r="C16" s="135">
        <v>43708</v>
      </c>
      <c r="D16" s="115" t="s">
        <v>1697</v>
      </c>
      <c r="E16" s="115" t="s">
        <v>1574</v>
      </c>
      <c r="F16" s="135">
        <v>43718</v>
      </c>
      <c r="G16" s="137"/>
      <c r="H16" s="114">
        <v>37.5</v>
      </c>
    </row>
    <row r="17" spans="1:8" x14ac:dyDescent="0.25">
      <c r="A17" s="115"/>
      <c r="B17" s="115" t="s">
        <v>375</v>
      </c>
      <c r="C17" s="135">
        <v>43708</v>
      </c>
      <c r="D17" s="115" t="s">
        <v>1699</v>
      </c>
      <c r="E17" s="115" t="s">
        <v>1612</v>
      </c>
      <c r="F17" s="135">
        <v>43718</v>
      </c>
      <c r="G17" s="137"/>
      <c r="H17" s="114">
        <v>37.5</v>
      </c>
    </row>
    <row r="18" spans="1:8" x14ac:dyDescent="0.25">
      <c r="A18" s="115"/>
      <c r="B18" s="115" t="s">
        <v>375</v>
      </c>
      <c r="C18" s="135">
        <v>43705</v>
      </c>
      <c r="D18" s="115" t="s">
        <v>1689</v>
      </c>
      <c r="E18" s="115" t="s">
        <v>315</v>
      </c>
      <c r="F18" s="135">
        <v>43719</v>
      </c>
      <c r="G18" s="137"/>
      <c r="H18" s="114">
        <v>1183</v>
      </c>
    </row>
    <row r="19" spans="1:8" x14ac:dyDescent="0.25">
      <c r="A19" s="115"/>
      <c r="B19" s="115" t="s">
        <v>375</v>
      </c>
      <c r="C19" s="135">
        <v>43705</v>
      </c>
      <c r="D19" s="115" t="s">
        <v>1684</v>
      </c>
      <c r="E19" s="115" t="s">
        <v>350</v>
      </c>
      <c r="F19" s="135">
        <v>43720</v>
      </c>
      <c r="G19" s="137"/>
      <c r="H19" s="114">
        <v>470.22</v>
      </c>
    </row>
    <row r="20" spans="1:8" x14ac:dyDescent="0.25">
      <c r="A20" s="115"/>
      <c r="B20" s="115" t="s">
        <v>375</v>
      </c>
      <c r="C20" s="135">
        <v>43706</v>
      </c>
      <c r="D20" s="115" t="s">
        <v>1693</v>
      </c>
      <c r="E20" s="115" t="s">
        <v>315</v>
      </c>
      <c r="F20" s="135">
        <v>43720</v>
      </c>
      <c r="G20" s="137"/>
      <c r="H20" s="114">
        <v>1293.5999999999999</v>
      </c>
    </row>
    <row r="21" spans="1:8" x14ac:dyDescent="0.25">
      <c r="A21" s="115"/>
      <c r="B21" s="115" t="s">
        <v>375</v>
      </c>
      <c r="C21" s="135">
        <v>43707</v>
      </c>
      <c r="D21" s="115" t="s">
        <v>1695</v>
      </c>
      <c r="E21" s="115" t="s">
        <v>315</v>
      </c>
      <c r="F21" s="135">
        <v>43721</v>
      </c>
      <c r="G21" s="137"/>
      <c r="H21" s="114">
        <v>1222.9000000000001</v>
      </c>
    </row>
    <row r="22" spans="1:8" x14ac:dyDescent="0.25">
      <c r="A22" s="115"/>
      <c r="B22" s="115" t="s">
        <v>375</v>
      </c>
      <c r="C22" s="135">
        <v>43664</v>
      </c>
      <c r="D22" s="115" t="s">
        <v>1106</v>
      </c>
      <c r="E22" s="115" t="s">
        <v>1107</v>
      </c>
      <c r="F22" s="135">
        <v>43723</v>
      </c>
      <c r="G22" s="137"/>
      <c r="H22" s="114">
        <v>240</v>
      </c>
    </row>
    <row r="23" spans="1:8" x14ac:dyDescent="0.25">
      <c r="A23" s="115"/>
      <c r="B23" s="115" t="s">
        <v>375</v>
      </c>
      <c r="C23" s="135">
        <v>43692</v>
      </c>
      <c r="D23" s="115" t="s">
        <v>1605</v>
      </c>
      <c r="E23" s="115" t="s">
        <v>198</v>
      </c>
      <c r="F23" s="135">
        <v>43723</v>
      </c>
      <c r="G23" s="137"/>
      <c r="H23" s="114">
        <v>3382.37</v>
      </c>
    </row>
    <row r="24" spans="1:8" x14ac:dyDescent="0.25">
      <c r="A24" s="115"/>
      <c r="B24" s="115" t="s">
        <v>375</v>
      </c>
      <c r="C24" s="135">
        <v>43705</v>
      </c>
      <c r="D24" s="115" t="s">
        <v>1682</v>
      </c>
      <c r="E24" s="115" t="s">
        <v>311</v>
      </c>
      <c r="F24" s="135">
        <v>43723</v>
      </c>
      <c r="G24" s="137"/>
      <c r="H24" s="114">
        <v>677.17</v>
      </c>
    </row>
    <row r="25" spans="1:8" x14ac:dyDescent="0.25">
      <c r="A25" s="115"/>
      <c r="B25" s="115" t="s">
        <v>375</v>
      </c>
      <c r="C25" s="135">
        <v>43696</v>
      </c>
      <c r="D25" s="115" t="s">
        <v>1631</v>
      </c>
      <c r="E25" s="115" t="s">
        <v>511</v>
      </c>
      <c r="F25" s="135">
        <v>43726</v>
      </c>
      <c r="G25" s="137"/>
      <c r="H25" s="114">
        <v>467.31</v>
      </c>
    </row>
    <row r="26" spans="1:8" x14ac:dyDescent="0.25">
      <c r="A26" s="115"/>
      <c r="B26" s="115" t="s">
        <v>375</v>
      </c>
      <c r="C26" s="135">
        <v>43697</v>
      </c>
      <c r="D26" s="115" t="s">
        <v>1642</v>
      </c>
      <c r="E26" s="115" t="s">
        <v>319</v>
      </c>
      <c r="F26" s="135">
        <v>43728</v>
      </c>
      <c r="G26" s="137"/>
      <c r="H26" s="114">
        <v>121.18</v>
      </c>
    </row>
    <row r="27" spans="1:8" x14ac:dyDescent="0.25">
      <c r="A27" s="115"/>
      <c r="B27" s="115" t="s">
        <v>375</v>
      </c>
      <c r="C27" s="135">
        <v>43697</v>
      </c>
      <c r="D27" s="115" t="s">
        <v>1644</v>
      </c>
      <c r="E27" s="115" t="s">
        <v>319</v>
      </c>
      <c r="F27" s="135">
        <v>43728</v>
      </c>
      <c r="G27" s="137"/>
      <c r="H27" s="114">
        <v>121.18</v>
      </c>
    </row>
    <row r="28" spans="1:8" x14ac:dyDescent="0.25">
      <c r="A28" s="115"/>
      <c r="B28" s="115" t="s">
        <v>375</v>
      </c>
      <c r="C28" s="135">
        <v>43700</v>
      </c>
      <c r="D28" s="115" t="s">
        <v>1660</v>
      </c>
      <c r="E28" s="115" t="s">
        <v>1104</v>
      </c>
      <c r="F28" s="135">
        <v>43730</v>
      </c>
      <c r="G28" s="137"/>
      <c r="H28" s="114">
        <v>156.01</v>
      </c>
    </row>
    <row r="29" spans="1:8" x14ac:dyDescent="0.25">
      <c r="A29" s="115"/>
      <c r="B29" s="115" t="s">
        <v>375</v>
      </c>
      <c r="C29" s="135">
        <v>43703</v>
      </c>
      <c r="D29" s="115" t="s">
        <v>1672</v>
      </c>
      <c r="E29" s="115" t="s">
        <v>1673</v>
      </c>
      <c r="F29" s="135">
        <v>43733</v>
      </c>
      <c r="G29" s="137"/>
      <c r="H29" s="114">
        <v>1910.25</v>
      </c>
    </row>
    <row r="30" spans="1:8" x14ac:dyDescent="0.25">
      <c r="A30" s="115"/>
      <c r="B30" s="115" t="s">
        <v>375</v>
      </c>
      <c r="C30" s="135">
        <v>43704</v>
      </c>
      <c r="D30" s="115" t="s">
        <v>1681</v>
      </c>
      <c r="E30" s="115" t="s">
        <v>1104</v>
      </c>
      <c r="F30" s="135">
        <v>43734</v>
      </c>
      <c r="G30" s="137"/>
      <c r="H30" s="114">
        <v>90.05</v>
      </c>
    </row>
    <row r="31" spans="1:8" x14ac:dyDescent="0.25">
      <c r="A31" s="115"/>
      <c r="B31" s="115" t="s">
        <v>375</v>
      </c>
      <c r="C31" s="135">
        <v>43705</v>
      </c>
      <c r="D31" s="115" t="s">
        <v>1686</v>
      </c>
      <c r="E31" s="115" t="s">
        <v>1687</v>
      </c>
      <c r="F31" s="135">
        <v>43735</v>
      </c>
      <c r="G31" s="137"/>
      <c r="H31" s="114">
        <v>100</v>
      </c>
    </row>
    <row r="32" spans="1:8" ht="15.75" thickBot="1" x14ac:dyDescent="0.3">
      <c r="A32" s="115"/>
      <c r="B32" s="115" t="s">
        <v>375</v>
      </c>
      <c r="C32" s="135">
        <v>43708</v>
      </c>
      <c r="D32" s="115" t="s">
        <v>1703</v>
      </c>
      <c r="E32" s="115" t="s">
        <v>1704</v>
      </c>
      <c r="F32" s="135">
        <v>43738</v>
      </c>
      <c r="G32" s="137"/>
      <c r="H32" s="117">
        <v>132.5</v>
      </c>
    </row>
    <row r="33" spans="1:8" x14ac:dyDescent="0.25">
      <c r="A33" s="115" t="s">
        <v>512</v>
      </c>
      <c r="B33" s="115"/>
      <c r="C33" s="135"/>
      <c r="D33" s="115"/>
      <c r="E33" s="115"/>
      <c r="F33" s="135"/>
      <c r="G33" s="137"/>
      <c r="H33" s="114">
        <f>ROUND(SUM(H5:H32),5)</f>
        <v>71785.14</v>
      </c>
    </row>
    <row r="34" spans="1:8" x14ac:dyDescent="0.25">
      <c r="A34" s="107" t="s">
        <v>513</v>
      </c>
      <c r="B34" s="107"/>
      <c r="C34" s="133"/>
      <c r="D34" s="107"/>
      <c r="E34" s="107"/>
      <c r="F34" s="133"/>
      <c r="G34" s="136"/>
      <c r="H34" s="134"/>
    </row>
    <row r="35" spans="1:8" x14ac:dyDescent="0.25">
      <c r="A35" s="115"/>
      <c r="B35" s="115" t="s">
        <v>375</v>
      </c>
      <c r="C35" s="135">
        <v>43679</v>
      </c>
      <c r="D35" s="115" t="s">
        <v>1534</v>
      </c>
      <c r="E35" s="115" t="s">
        <v>1109</v>
      </c>
      <c r="F35" s="135">
        <v>43679</v>
      </c>
      <c r="G35" s="137">
        <v>29</v>
      </c>
      <c r="H35" s="114">
        <v>106.88</v>
      </c>
    </row>
    <row r="36" spans="1:8" x14ac:dyDescent="0.25">
      <c r="A36" s="115"/>
      <c r="B36" s="115" t="s">
        <v>375</v>
      </c>
      <c r="C36" s="135">
        <v>43683</v>
      </c>
      <c r="D36" s="115" t="s">
        <v>1548</v>
      </c>
      <c r="E36" s="115" t="s">
        <v>334</v>
      </c>
      <c r="F36" s="135">
        <v>43684</v>
      </c>
      <c r="G36" s="137">
        <v>24</v>
      </c>
      <c r="H36" s="114">
        <v>2664.58</v>
      </c>
    </row>
    <row r="37" spans="1:8" x14ac:dyDescent="0.25">
      <c r="A37" s="115"/>
      <c r="B37" s="115" t="s">
        <v>375</v>
      </c>
      <c r="C37" s="135">
        <v>43687</v>
      </c>
      <c r="D37" s="115" t="s">
        <v>1576</v>
      </c>
      <c r="E37" s="115" t="s">
        <v>1577</v>
      </c>
      <c r="F37" s="135">
        <v>43687</v>
      </c>
      <c r="G37" s="137">
        <v>21</v>
      </c>
      <c r="H37" s="114">
        <v>11713.5</v>
      </c>
    </row>
    <row r="38" spans="1:8" x14ac:dyDescent="0.25">
      <c r="A38" s="115"/>
      <c r="B38" s="115" t="s">
        <v>375</v>
      </c>
      <c r="C38" s="135">
        <v>43690</v>
      </c>
      <c r="D38" s="115" t="s">
        <v>1597</v>
      </c>
      <c r="E38" s="115" t="s">
        <v>1390</v>
      </c>
      <c r="F38" s="135">
        <v>43690</v>
      </c>
      <c r="G38" s="137">
        <v>18</v>
      </c>
      <c r="H38" s="114">
        <v>1250</v>
      </c>
    </row>
    <row r="39" spans="1:8" x14ac:dyDescent="0.25">
      <c r="A39" s="115"/>
      <c r="B39" s="115" t="s">
        <v>375</v>
      </c>
      <c r="C39" s="135">
        <v>43686</v>
      </c>
      <c r="D39" s="115" t="s">
        <v>1573</v>
      </c>
      <c r="E39" s="115" t="s">
        <v>1574</v>
      </c>
      <c r="F39" s="135">
        <v>43696</v>
      </c>
      <c r="G39" s="137">
        <v>12</v>
      </c>
      <c r="H39" s="114">
        <v>125</v>
      </c>
    </row>
    <row r="40" spans="1:8" x14ac:dyDescent="0.25">
      <c r="A40" s="115"/>
      <c r="B40" s="115" t="s">
        <v>375</v>
      </c>
      <c r="C40" s="135">
        <v>43692</v>
      </c>
      <c r="D40" s="115" t="s">
        <v>1611</v>
      </c>
      <c r="E40" s="115" t="s">
        <v>1612</v>
      </c>
      <c r="F40" s="135">
        <v>43702</v>
      </c>
      <c r="G40" s="137">
        <v>6</v>
      </c>
      <c r="H40" s="114">
        <v>37.5</v>
      </c>
    </row>
    <row r="41" spans="1:8" x14ac:dyDescent="0.25">
      <c r="A41" s="115"/>
      <c r="B41" s="115" t="s">
        <v>375</v>
      </c>
      <c r="C41" s="135">
        <v>43692</v>
      </c>
      <c r="D41" s="115" t="s">
        <v>1614</v>
      </c>
      <c r="E41" s="115" t="s">
        <v>1574</v>
      </c>
      <c r="F41" s="135">
        <v>43702</v>
      </c>
      <c r="G41" s="137">
        <v>6</v>
      </c>
      <c r="H41" s="114">
        <v>37.5</v>
      </c>
    </row>
    <row r="42" spans="1:8" x14ac:dyDescent="0.25">
      <c r="A42" s="115"/>
      <c r="B42" s="115" t="s">
        <v>375</v>
      </c>
      <c r="C42" s="135">
        <v>43703</v>
      </c>
      <c r="D42" s="115" t="s">
        <v>1675</v>
      </c>
      <c r="E42" s="115" t="s">
        <v>314</v>
      </c>
      <c r="F42" s="135">
        <v>43703</v>
      </c>
      <c r="G42" s="137">
        <v>5</v>
      </c>
      <c r="H42" s="114">
        <v>128.9</v>
      </c>
    </row>
    <row r="43" spans="1:8" ht="15.75" thickBot="1" x14ac:dyDescent="0.3">
      <c r="A43" s="115"/>
      <c r="B43" s="115" t="s">
        <v>375</v>
      </c>
      <c r="C43" s="135">
        <v>43690</v>
      </c>
      <c r="D43" s="115" t="s">
        <v>1599</v>
      </c>
      <c r="E43" s="115" t="s">
        <v>315</v>
      </c>
      <c r="F43" s="135">
        <v>43704</v>
      </c>
      <c r="G43" s="137">
        <v>4</v>
      </c>
      <c r="H43" s="117">
        <v>984.9</v>
      </c>
    </row>
    <row r="44" spans="1:8" x14ac:dyDescent="0.25">
      <c r="A44" s="115" t="s">
        <v>514</v>
      </c>
      <c r="B44" s="115"/>
      <c r="C44" s="135"/>
      <c r="D44" s="115"/>
      <c r="E44" s="115"/>
      <c r="F44" s="135"/>
      <c r="G44" s="137"/>
      <c r="H44" s="114">
        <f>ROUND(SUM(H34:H43),5)</f>
        <v>17048.759999999998</v>
      </c>
    </row>
    <row r="45" spans="1:8" x14ac:dyDescent="0.25">
      <c r="A45" s="107" t="s">
        <v>515</v>
      </c>
      <c r="B45" s="107"/>
      <c r="C45" s="133"/>
      <c r="D45" s="107"/>
      <c r="E45" s="107"/>
      <c r="F45" s="133"/>
      <c r="G45" s="136"/>
      <c r="H45" s="134"/>
    </row>
    <row r="46" spans="1:8" x14ac:dyDescent="0.25">
      <c r="A46" s="115" t="s">
        <v>516</v>
      </c>
      <c r="B46" s="115"/>
      <c r="C46" s="135"/>
      <c r="D46" s="115"/>
      <c r="E46" s="115"/>
      <c r="F46" s="135"/>
      <c r="G46" s="137"/>
      <c r="H46" s="114"/>
    </row>
    <row r="47" spans="1:8" x14ac:dyDescent="0.25">
      <c r="A47" s="107" t="s">
        <v>517</v>
      </c>
      <c r="B47" s="107"/>
      <c r="C47" s="133"/>
      <c r="D47" s="107"/>
      <c r="E47" s="107"/>
      <c r="F47" s="133"/>
      <c r="G47" s="136"/>
      <c r="H47" s="134"/>
    </row>
    <row r="48" spans="1:8" x14ac:dyDescent="0.25">
      <c r="A48" s="115" t="s">
        <v>518</v>
      </c>
      <c r="B48" s="115"/>
      <c r="C48" s="135"/>
      <c r="D48" s="115"/>
      <c r="E48" s="115"/>
      <c r="F48" s="135"/>
      <c r="G48" s="137"/>
      <c r="H48" s="114"/>
    </row>
    <row r="49" spans="1:8" x14ac:dyDescent="0.25">
      <c r="A49" s="107" t="s">
        <v>519</v>
      </c>
      <c r="B49" s="107"/>
      <c r="C49" s="133"/>
      <c r="D49" s="107"/>
      <c r="E49" s="107"/>
      <c r="F49" s="133"/>
      <c r="G49" s="136"/>
      <c r="H49" s="134"/>
    </row>
    <row r="50" spans="1:8" ht="15.75" thickBot="1" x14ac:dyDescent="0.3">
      <c r="A50" s="115" t="s">
        <v>520</v>
      </c>
      <c r="B50" s="115"/>
      <c r="C50" s="135"/>
      <c r="D50" s="115"/>
      <c r="E50" s="115"/>
      <c r="F50" s="135"/>
      <c r="G50" s="137"/>
      <c r="H50" s="114"/>
    </row>
    <row r="51" spans="1:8" s="125" customFormat="1" ht="12" thickBot="1" x14ac:dyDescent="0.25">
      <c r="A51" s="107" t="s">
        <v>310</v>
      </c>
      <c r="B51" s="107"/>
      <c r="C51" s="133"/>
      <c r="D51" s="107"/>
      <c r="E51" s="107"/>
      <c r="F51" s="133"/>
      <c r="G51" s="136"/>
      <c r="H51" s="123">
        <f>ROUND(H33+H44+H46+H48+H50,5)</f>
        <v>88833.9</v>
      </c>
    </row>
    <row r="52" spans="1:8" ht="15.75" thickTop="1" x14ac:dyDescent="0.25"/>
  </sheetData>
  <pageMargins left="0.7" right="0.7" top="0.75" bottom="0.75" header="0.1" footer="0.3"/>
  <pageSetup scale="81" orientation="portrait" horizontalDpi="4294967293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88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133350</xdr:colOff>
                <xdr:row>1</xdr:row>
                <xdr:rowOff>28575</xdr:rowOff>
              </to>
            </anchor>
          </controlPr>
        </control>
      </mc:Choice>
      <mc:Fallback>
        <control shapeId="78849" r:id="rId4" name="FILTER"/>
      </mc:Fallback>
    </mc:AlternateContent>
    <mc:AlternateContent xmlns:mc="http://schemas.openxmlformats.org/markup-compatibility/2006">
      <mc:Choice Requires="x14">
        <control shapeId="788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133350</xdr:colOff>
                <xdr:row>1</xdr:row>
                <xdr:rowOff>28575</xdr:rowOff>
              </to>
            </anchor>
          </controlPr>
        </control>
      </mc:Choice>
      <mc:Fallback>
        <control shapeId="78850" r:id="rId6" name="HEADER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4CD63-F5E2-47FE-8FDE-C41259E9B93F}">
  <sheetPr codeName="Sheet5">
    <pageSetUpPr fitToPage="1"/>
  </sheetPr>
  <dimension ref="A1:L2001"/>
  <sheetViews>
    <sheetView workbookViewId="0">
      <pane xSplit="4" ySplit="4" topLeftCell="E5" activePane="bottomRight" state="frozenSplit"/>
      <selection pane="topRight" activeCell="E1" sqref="E1"/>
      <selection pane="bottomLeft" activeCell="A5" sqref="A5"/>
      <selection pane="bottomRight" activeCell="F23" sqref="F23"/>
    </sheetView>
  </sheetViews>
  <sheetFormatPr defaultRowHeight="15" x14ac:dyDescent="0.25"/>
  <cols>
    <col min="1" max="3" width="3" style="103" customWidth="1"/>
    <col min="4" max="4" width="41.28515625" style="103" customWidth="1"/>
    <col min="5" max="5" width="14.28515625" style="103" bestFit="1" customWidth="1"/>
    <col min="6" max="6" width="8.7109375" style="103" bestFit="1" customWidth="1"/>
    <col min="7" max="7" width="19.42578125" style="103" bestFit="1" customWidth="1"/>
    <col min="8" max="8" width="29.7109375" style="103" bestFit="1" customWidth="1"/>
    <col min="9" max="10" width="30.7109375" style="103" customWidth="1"/>
    <col min="11" max="11" width="9.28515625" style="103" bestFit="1" customWidth="1"/>
    <col min="12" max="12" width="11.5703125" style="103" bestFit="1" customWidth="1"/>
    <col min="13" max="16384" width="9.140625" style="103"/>
  </cols>
  <sheetData>
    <row r="1" spans="1:12" ht="15.75" x14ac:dyDescent="0.25">
      <c r="A1" s="129" t="s">
        <v>1181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8" x14ac:dyDescent="0.25">
      <c r="A2" s="130" t="s">
        <v>320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5"/>
    </row>
    <row r="3" spans="1:12" x14ac:dyDescent="0.25">
      <c r="A3" s="131" t="s">
        <v>1186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 t="s">
        <v>566</v>
      </c>
    </row>
    <row r="4" spans="1:12" s="113" customFormat="1" ht="15.75" thickBot="1" x14ac:dyDescent="0.3">
      <c r="A4" s="112"/>
      <c r="B4" s="112"/>
      <c r="C4" s="112"/>
      <c r="D4" s="112"/>
      <c r="E4" s="132" t="s">
        <v>321</v>
      </c>
      <c r="F4" s="132" t="s">
        <v>322</v>
      </c>
      <c r="G4" s="132" t="s">
        <v>323</v>
      </c>
      <c r="H4" s="132" t="s">
        <v>324</v>
      </c>
      <c r="I4" s="132" t="s">
        <v>325</v>
      </c>
      <c r="J4" s="132" t="s">
        <v>326</v>
      </c>
      <c r="K4" s="132" t="s">
        <v>571</v>
      </c>
      <c r="L4" s="132" t="s">
        <v>327</v>
      </c>
    </row>
    <row r="5" spans="1:12" ht="15.75" thickTop="1" x14ac:dyDescent="0.25">
      <c r="A5" s="107"/>
      <c r="B5" s="107" t="s">
        <v>572</v>
      </c>
      <c r="C5" s="107"/>
      <c r="D5" s="107"/>
      <c r="E5" s="107"/>
      <c r="F5" s="133"/>
      <c r="G5" s="107"/>
      <c r="H5" s="107"/>
      <c r="I5" s="107"/>
      <c r="J5" s="107"/>
      <c r="K5" s="134"/>
      <c r="L5" s="134">
        <v>0</v>
      </c>
    </row>
    <row r="6" spans="1:12" x14ac:dyDescent="0.25">
      <c r="A6" s="115"/>
      <c r="B6" s="115" t="s">
        <v>573</v>
      </c>
      <c r="C6" s="115"/>
      <c r="D6" s="115"/>
      <c r="E6" s="115"/>
      <c r="F6" s="135"/>
      <c r="G6" s="115"/>
      <c r="H6" s="115"/>
      <c r="I6" s="115"/>
      <c r="J6" s="115"/>
      <c r="K6" s="114"/>
      <c r="L6" s="114">
        <f>L5</f>
        <v>0</v>
      </c>
    </row>
    <row r="7" spans="1:12" x14ac:dyDescent="0.25">
      <c r="A7" s="107"/>
      <c r="B7" s="107" t="s">
        <v>574</v>
      </c>
      <c r="C7" s="107"/>
      <c r="D7" s="107"/>
      <c r="E7" s="107"/>
      <c r="F7" s="133"/>
      <c r="G7" s="107"/>
      <c r="H7" s="107"/>
      <c r="I7" s="107"/>
      <c r="J7" s="107"/>
      <c r="K7" s="134"/>
      <c r="L7" s="134">
        <v>0</v>
      </c>
    </row>
    <row r="8" spans="1:12" x14ac:dyDescent="0.25">
      <c r="A8" s="115"/>
      <c r="B8" s="115" t="s">
        <v>575</v>
      </c>
      <c r="C8" s="115"/>
      <c r="D8" s="115"/>
      <c r="E8" s="115"/>
      <c r="F8" s="135"/>
      <c r="G8" s="115"/>
      <c r="H8" s="115"/>
      <c r="I8" s="115"/>
      <c r="J8" s="115"/>
      <c r="K8" s="114"/>
      <c r="L8" s="114">
        <f>L7</f>
        <v>0</v>
      </c>
    </row>
    <row r="9" spans="1:12" x14ac:dyDescent="0.25">
      <c r="A9" s="107"/>
      <c r="B9" s="107" t="s">
        <v>576</v>
      </c>
      <c r="C9" s="107"/>
      <c r="D9" s="107"/>
      <c r="E9" s="107"/>
      <c r="F9" s="133"/>
      <c r="G9" s="107"/>
      <c r="H9" s="107"/>
      <c r="I9" s="107"/>
      <c r="J9" s="107"/>
      <c r="K9" s="134"/>
      <c r="L9" s="134">
        <v>0</v>
      </c>
    </row>
    <row r="10" spans="1:12" x14ac:dyDescent="0.25">
      <c r="A10" s="115"/>
      <c r="B10" s="115" t="s">
        <v>577</v>
      </c>
      <c r="C10" s="115"/>
      <c r="D10" s="115"/>
      <c r="E10" s="115"/>
      <c r="F10" s="135"/>
      <c r="G10" s="115"/>
      <c r="H10" s="115"/>
      <c r="I10" s="115"/>
      <c r="J10" s="115"/>
      <c r="K10" s="114"/>
      <c r="L10" s="114">
        <f>L9</f>
        <v>0</v>
      </c>
    </row>
    <row r="11" spans="1:12" x14ac:dyDescent="0.25">
      <c r="A11" s="107"/>
      <c r="B11" s="107" t="s">
        <v>578</v>
      </c>
      <c r="C11" s="107"/>
      <c r="D11" s="107"/>
      <c r="E11" s="107"/>
      <c r="F11" s="133"/>
      <c r="G11" s="107"/>
      <c r="H11" s="107"/>
      <c r="I11" s="107"/>
      <c r="J11" s="107"/>
      <c r="K11" s="134"/>
      <c r="L11" s="134">
        <v>0</v>
      </c>
    </row>
    <row r="12" spans="1:12" x14ac:dyDescent="0.25">
      <c r="A12" s="115"/>
      <c r="B12" s="115" t="s">
        <v>579</v>
      </c>
      <c r="C12" s="115"/>
      <c r="D12" s="115"/>
      <c r="E12" s="115"/>
      <c r="F12" s="135"/>
      <c r="G12" s="115"/>
      <c r="H12" s="115"/>
      <c r="I12" s="115"/>
      <c r="J12" s="115"/>
      <c r="K12" s="114"/>
      <c r="L12" s="114">
        <f>L11</f>
        <v>0</v>
      </c>
    </row>
    <row r="13" spans="1:12" x14ac:dyDescent="0.25">
      <c r="A13" s="107"/>
      <c r="B13" s="107" t="s">
        <v>580</v>
      </c>
      <c r="C13" s="107"/>
      <c r="D13" s="107"/>
      <c r="E13" s="107"/>
      <c r="F13" s="133"/>
      <c r="G13" s="107"/>
      <c r="H13" s="107"/>
      <c r="I13" s="107"/>
      <c r="J13" s="107"/>
      <c r="K13" s="134"/>
      <c r="L13" s="134">
        <v>0</v>
      </c>
    </row>
    <row r="14" spans="1:12" x14ac:dyDescent="0.25">
      <c r="A14" s="115"/>
      <c r="B14" s="115" t="s">
        <v>581</v>
      </c>
      <c r="C14" s="115"/>
      <c r="D14" s="115"/>
      <c r="E14" s="115"/>
      <c r="F14" s="135"/>
      <c r="G14" s="115"/>
      <c r="H14" s="115"/>
      <c r="I14" s="115"/>
      <c r="J14" s="115"/>
      <c r="K14" s="114"/>
      <c r="L14" s="114">
        <f>L13</f>
        <v>0</v>
      </c>
    </row>
    <row r="15" spans="1:12" x14ac:dyDescent="0.25">
      <c r="A15" s="107"/>
      <c r="B15" s="107" t="s">
        <v>328</v>
      </c>
      <c r="C15" s="107"/>
      <c r="D15" s="107"/>
      <c r="E15" s="107"/>
      <c r="F15" s="133"/>
      <c r="G15" s="107"/>
      <c r="H15" s="107"/>
      <c r="I15" s="107"/>
      <c r="J15" s="107"/>
      <c r="K15" s="134"/>
      <c r="L15" s="134">
        <v>0</v>
      </c>
    </row>
    <row r="16" spans="1:12" x14ac:dyDescent="0.25">
      <c r="A16" s="115"/>
      <c r="B16" s="115" t="s">
        <v>582</v>
      </c>
      <c r="C16" s="115"/>
      <c r="D16" s="115"/>
      <c r="E16" s="115"/>
      <c r="F16" s="135"/>
      <c r="G16" s="115"/>
      <c r="H16" s="115"/>
      <c r="I16" s="115"/>
      <c r="J16" s="115"/>
      <c r="K16" s="114"/>
      <c r="L16" s="114">
        <f>L15</f>
        <v>0</v>
      </c>
    </row>
    <row r="17" spans="1:12" x14ac:dyDescent="0.25">
      <c r="A17" s="107"/>
      <c r="B17" s="107" t="s">
        <v>258</v>
      </c>
      <c r="C17" s="107"/>
      <c r="D17" s="107"/>
      <c r="E17" s="107"/>
      <c r="F17" s="133"/>
      <c r="G17" s="107"/>
      <c r="H17" s="107"/>
      <c r="I17" s="107"/>
      <c r="J17" s="107"/>
      <c r="K17" s="134"/>
      <c r="L17" s="134">
        <v>499750.7</v>
      </c>
    </row>
    <row r="18" spans="1:12" x14ac:dyDescent="0.25">
      <c r="A18" s="115"/>
      <c r="B18" s="115"/>
      <c r="C18" s="115"/>
      <c r="D18" s="115"/>
      <c r="E18" s="115" t="s">
        <v>331</v>
      </c>
      <c r="F18" s="135">
        <v>43678</v>
      </c>
      <c r="G18" s="115" t="s">
        <v>335</v>
      </c>
      <c r="H18" s="115" t="s">
        <v>334</v>
      </c>
      <c r="I18" s="115" t="s">
        <v>1140</v>
      </c>
      <c r="J18" s="115" t="s">
        <v>288</v>
      </c>
      <c r="K18" s="114">
        <v>-482.17</v>
      </c>
      <c r="L18" s="114">
        <f t="shared" ref="L18:L49" si="0">ROUND(L17+K18,5)</f>
        <v>499268.53</v>
      </c>
    </row>
    <row r="19" spans="1:12" x14ac:dyDescent="0.25">
      <c r="A19" s="115"/>
      <c r="B19" s="115"/>
      <c r="C19" s="115"/>
      <c r="D19" s="115"/>
      <c r="E19" s="115" t="s">
        <v>329</v>
      </c>
      <c r="F19" s="135">
        <v>43678</v>
      </c>
      <c r="G19" s="115" t="s">
        <v>1187</v>
      </c>
      <c r="H19" s="115" t="s">
        <v>330</v>
      </c>
      <c r="I19" s="115" t="s">
        <v>1188</v>
      </c>
      <c r="J19" s="115" t="s">
        <v>265</v>
      </c>
      <c r="K19" s="114">
        <v>-15849.22</v>
      </c>
      <c r="L19" s="114">
        <f t="shared" si="0"/>
        <v>483419.31</v>
      </c>
    </row>
    <row r="20" spans="1:12" x14ac:dyDescent="0.25">
      <c r="A20" s="115"/>
      <c r="B20" s="115"/>
      <c r="C20" s="115"/>
      <c r="D20" s="115"/>
      <c r="E20" s="115" t="s">
        <v>329</v>
      </c>
      <c r="F20" s="135">
        <v>43679</v>
      </c>
      <c r="G20" s="115" t="s">
        <v>1189</v>
      </c>
      <c r="H20" s="115" t="s">
        <v>330</v>
      </c>
      <c r="I20" s="115" t="s">
        <v>1190</v>
      </c>
      <c r="J20" s="115" t="s">
        <v>265</v>
      </c>
      <c r="K20" s="114">
        <v>-764.69</v>
      </c>
      <c r="L20" s="114">
        <f t="shared" si="0"/>
        <v>482654.62</v>
      </c>
    </row>
    <row r="21" spans="1:12" x14ac:dyDescent="0.25">
      <c r="A21" s="115"/>
      <c r="B21" s="115"/>
      <c r="C21" s="115"/>
      <c r="D21" s="115"/>
      <c r="E21" s="115" t="s">
        <v>332</v>
      </c>
      <c r="F21" s="135">
        <v>43682</v>
      </c>
      <c r="G21" s="115" t="s">
        <v>335</v>
      </c>
      <c r="H21" s="115" t="s">
        <v>337</v>
      </c>
      <c r="I21" s="115" t="s">
        <v>1191</v>
      </c>
      <c r="J21" s="115" t="s">
        <v>295</v>
      </c>
      <c r="K21" s="114">
        <v>-109.34</v>
      </c>
      <c r="L21" s="114">
        <f t="shared" si="0"/>
        <v>482545.28</v>
      </c>
    </row>
    <row r="22" spans="1:12" x14ac:dyDescent="0.25">
      <c r="A22" s="115"/>
      <c r="B22" s="115"/>
      <c r="C22" s="115"/>
      <c r="D22" s="115"/>
      <c r="E22" s="115" t="s">
        <v>331</v>
      </c>
      <c r="F22" s="135">
        <v>43683</v>
      </c>
      <c r="G22" s="115" t="s">
        <v>1192</v>
      </c>
      <c r="H22" s="115" t="s">
        <v>313</v>
      </c>
      <c r="I22" s="115" t="s">
        <v>1193</v>
      </c>
      <c r="J22" s="115" t="s">
        <v>288</v>
      </c>
      <c r="K22" s="114">
        <v>-650</v>
      </c>
      <c r="L22" s="114">
        <f t="shared" si="0"/>
        <v>481895.28</v>
      </c>
    </row>
    <row r="23" spans="1:12" x14ac:dyDescent="0.25">
      <c r="A23" s="115"/>
      <c r="B23" s="115"/>
      <c r="C23" s="115"/>
      <c r="D23" s="115"/>
      <c r="E23" s="115" t="s">
        <v>331</v>
      </c>
      <c r="F23" s="135">
        <v>43684</v>
      </c>
      <c r="G23" s="115" t="s">
        <v>335</v>
      </c>
      <c r="H23" s="115" t="s">
        <v>318</v>
      </c>
      <c r="I23" s="115" t="s">
        <v>1141</v>
      </c>
      <c r="J23" s="115" t="s">
        <v>288</v>
      </c>
      <c r="K23" s="114">
        <v>-100</v>
      </c>
      <c r="L23" s="114">
        <f t="shared" si="0"/>
        <v>481795.28</v>
      </c>
    </row>
    <row r="24" spans="1:12" x14ac:dyDescent="0.25">
      <c r="A24" s="115"/>
      <c r="B24" s="115"/>
      <c r="C24" s="115"/>
      <c r="D24" s="115"/>
      <c r="E24" s="115" t="s">
        <v>333</v>
      </c>
      <c r="F24" s="135">
        <v>43684</v>
      </c>
      <c r="G24" s="115" t="s">
        <v>501</v>
      </c>
      <c r="H24" s="115" t="s">
        <v>334</v>
      </c>
      <c r="I24" s="115" t="s">
        <v>1194</v>
      </c>
      <c r="J24" s="115" t="s">
        <v>264</v>
      </c>
      <c r="K24" s="114">
        <v>-224155.22</v>
      </c>
      <c r="L24" s="114">
        <f t="shared" si="0"/>
        <v>257640.06</v>
      </c>
    </row>
    <row r="25" spans="1:12" x14ac:dyDescent="0.25">
      <c r="A25" s="115"/>
      <c r="B25" s="115"/>
      <c r="C25" s="115"/>
      <c r="D25" s="115"/>
      <c r="E25" s="115" t="s">
        <v>333</v>
      </c>
      <c r="F25" s="135">
        <v>43685</v>
      </c>
      <c r="G25" s="115" t="s">
        <v>501</v>
      </c>
      <c r="H25" s="115" t="s">
        <v>334</v>
      </c>
      <c r="I25" s="115" t="s">
        <v>1128</v>
      </c>
      <c r="J25" s="115" t="s">
        <v>259</v>
      </c>
      <c r="K25" s="114">
        <v>-3000</v>
      </c>
      <c r="L25" s="114">
        <f t="shared" si="0"/>
        <v>254640.06</v>
      </c>
    </row>
    <row r="26" spans="1:12" x14ac:dyDescent="0.25">
      <c r="A26" s="115"/>
      <c r="B26" s="115"/>
      <c r="C26" s="115"/>
      <c r="D26" s="115"/>
      <c r="E26" s="115" t="s">
        <v>336</v>
      </c>
      <c r="F26" s="135">
        <v>43685</v>
      </c>
      <c r="G26" s="115" t="s">
        <v>1195</v>
      </c>
      <c r="H26" s="115" t="s">
        <v>583</v>
      </c>
      <c r="I26" s="115" t="s">
        <v>1196</v>
      </c>
      <c r="J26" s="115" t="s">
        <v>268</v>
      </c>
      <c r="K26" s="114">
        <v>97813</v>
      </c>
      <c r="L26" s="114">
        <f t="shared" si="0"/>
        <v>352453.06</v>
      </c>
    </row>
    <row r="27" spans="1:12" x14ac:dyDescent="0.25">
      <c r="A27" s="115"/>
      <c r="B27" s="115"/>
      <c r="C27" s="115"/>
      <c r="D27" s="115"/>
      <c r="E27" s="115" t="s">
        <v>332</v>
      </c>
      <c r="F27" s="135">
        <v>43685</v>
      </c>
      <c r="G27" s="115" t="s">
        <v>335</v>
      </c>
      <c r="H27" s="115" t="s">
        <v>337</v>
      </c>
      <c r="I27" s="115" t="s">
        <v>1197</v>
      </c>
      <c r="J27" s="115" t="s">
        <v>295</v>
      </c>
      <c r="K27" s="114">
        <v>-2040</v>
      </c>
      <c r="L27" s="114">
        <f t="shared" si="0"/>
        <v>350413.06</v>
      </c>
    </row>
    <row r="28" spans="1:12" x14ac:dyDescent="0.25">
      <c r="A28" s="115"/>
      <c r="B28" s="115"/>
      <c r="C28" s="115"/>
      <c r="D28" s="115"/>
      <c r="E28" s="115" t="s">
        <v>332</v>
      </c>
      <c r="F28" s="135">
        <v>43686</v>
      </c>
      <c r="G28" s="115" t="s">
        <v>335</v>
      </c>
      <c r="H28" s="115" t="s">
        <v>337</v>
      </c>
      <c r="I28" s="115" t="s">
        <v>1198</v>
      </c>
      <c r="J28" s="115" t="s">
        <v>206</v>
      </c>
      <c r="K28" s="114">
        <v>-104</v>
      </c>
      <c r="L28" s="114">
        <f t="shared" si="0"/>
        <v>350309.06</v>
      </c>
    </row>
    <row r="29" spans="1:12" x14ac:dyDescent="0.25">
      <c r="A29" s="115"/>
      <c r="B29" s="115"/>
      <c r="C29" s="115"/>
      <c r="D29" s="115"/>
      <c r="E29" s="115" t="s">
        <v>329</v>
      </c>
      <c r="F29" s="135">
        <v>43686</v>
      </c>
      <c r="G29" s="115" t="s">
        <v>1199</v>
      </c>
      <c r="H29" s="115" t="s">
        <v>330</v>
      </c>
      <c r="I29" s="115" t="s">
        <v>1200</v>
      </c>
      <c r="J29" s="115" t="s">
        <v>265</v>
      </c>
      <c r="K29" s="114">
        <v>-2866.81</v>
      </c>
      <c r="L29" s="114">
        <f t="shared" si="0"/>
        <v>347442.25</v>
      </c>
    </row>
    <row r="30" spans="1:12" x14ac:dyDescent="0.25">
      <c r="A30" s="115"/>
      <c r="B30" s="115"/>
      <c r="C30" s="115"/>
      <c r="D30" s="115"/>
      <c r="E30" s="115" t="s">
        <v>332</v>
      </c>
      <c r="F30" s="135">
        <v>43686</v>
      </c>
      <c r="G30" s="115" t="s">
        <v>1201</v>
      </c>
      <c r="H30" s="115" t="s">
        <v>1202</v>
      </c>
      <c r="I30" s="115" t="s">
        <v>1203</v>
      </c>
      <c r="J30" s="115" t="s">
        <v>295</v>
      </c>
      <c r="K30" s="114">
        <v>-593.75</v>
      </c>
      <c r="L30" s="114">
        <f t="shared" si="0"/>
        <v>346848.5</v>
      </c>
    </row>
    <row r="31" spans="1:12" x14ac:dyDescent="0.25">
      <c r="A31" s="115"/>
      <c r="B31" s="115"/>
      <c r="C31" s="115"/>
      <c r="D31" s="115"/>
      <c r="E31" s="115" t="s">
        <v>331</v>
      </c>
      <c r="F31" s="135">
        <v>43686</v>
      </c>
      <c r="G31" s="115" t="s">
        <v>1204</v>
      </c>
      <c r="H31" s="115" t="s">
        <v>1205</v>
      </c>
      <c r="I31" s="115" t="s">
        <v>1206</v>
      </c>
      <c r="J31" s="115" t="s">
        <v>288</v>
      </c>
      <c r="K31" s="114">
        <v>-1000</v>
      </c>
      <c r="L31" s="114">
        <f t="shared" si="0"/>
        <v>345848.5</v>
      </c>
    </row>
    <row r="32" spans="1:12" x14ac:dyDescent="0.25">
      <c r="A32" s="115"/>
      <c r="B32" s="115"/>
      <c r="C32" s="115"/>
      <c r="D32" s="115"/>
      <c r="E32" s="115" t="s">
        <v>329</v>
      </c>
      <c r="F32" s="135">
        <v>43689</v>
      </c>
      <c r="G32" s="115" t="s">
        <v>1207</v>
      </c>
      <c r="H32" s="115" t="s">
        <v>330</v>
      </c>
      <c r="I32" s="115" t="s">
        <v>1208</v>
      </c>
      <c r="J32" s="115" t="s">
        <v>265</v>
      </c>
      <c r="K32" s="114">
        <v>-1419.53</v>
      </c>
      <c r="L32" s="114">
        <f t="shared" si="0"/>
        <v>344428.97</v>
      </c>
    </row>
    <row r="33" spans="1:12" x14ac:dyDescent="0.25">
      <c r="A33" s="115"/>
      <c r="B33" s="115"/>
      <c r="C33" s="115"/>
      <c r="D33" s="115"/>
      <c r="E33" s="115" t="s">
        <v>331</v>
      </c>
      <c r="F33" s="135">
        <v>43689</v>
      </c>
      <c r="G33" s="115" t="s">
        <v>335</v>
      </c>
      <c r="H33" s="115" t="s">
        <v>317</v>
      </c>
      <c r="I33" s="115" t="s">
        <v>1142</v>
      </c>
      <c r="J33" s="115" t="s">
        <v>288</v>
      </c>
      <c r="K33" s="114">
        <v>-57602.89</v>
      </c>
      <c r="L33" s="114">
        <f t="shared" si="0"/>
        <v>286826.08</v>
      </c>
    </row>
    <row r="34" spans="1:12" x14ac:dyDescent="0.25">
      <c r="A34" s="115"/>
      <c r="B34" s="115"/>
      <c r="C34" s="115"/>
      <c r="D34" s="115"/>
      <c r="E34" s="115" t="s">
        <v>331</v>
      </c>
      <c r="F34" s="135">
        <v>43690</v>
      </c>
      <c r="G34" s="115" t="s">
        <v>335</v>
      </c>
      <c r="H34" s="115" t="s">
        <v>318</v>
      </c>
      <c r="I34" s="115" t="s">
        <v>1143</v>
      </c>
      <c r="J34" s="115" t="s">
        <v>288</v>
      </c>
      <c r="K34" s="114">
        <v>-2772.6</v>
      </c>
      <c r="L34" s="114">
        <f t="shared" si="0"/>
        <v>284053.48</v>
      </c>
    </row>
    <row r="35" spans="1:12" x14ac:dyDescent="0.25">
      <c r="A35" s="115"/>
      <c r="B35" s="115"/>
      <c r="C35" s="115"/>
      <c r="D35" s="115"/>
      <c r="E35" s="115" t="s">
        <v>331</v>
      </c>
      <c r="F35" s="135">
        <v>43691</v>
      </c>
      <c r="G35" s="115" t="s">
        <v>1209</v>
      </c>
      <c r="H35" s="115" t="s">
        <v>1210</v>
      </c>
      <c r="I35" s="115" t="s">
        <v>1211</v>
      </c>
      <c r="J35" s="115" t="s">
        <v>288</v>
      </c>
      <c r="K35" s="114">
        <v>-634</v>
      </c>
      <c r="L35" s="114">
        <f t="shared" si="0"/>
        <v>283419.48</v>
      </c>
    </row>
    <row r="36" spans="1:12" x14ac:dyDescent="0.25">
      <c r="A36" s="115"/>
      <c r="B36" s="115"/>
      <c r="C36" s="115"/>
      <c r="D36" s="115"/>
      <c r="E36" s="115" t="s">
        <v>331</v>
      </c>
      <c r="F36" s="135">
        <v>43691</v>
      </c>
      <c r="G36" s="115" t="s">
        <v>1212</v>
      </c>
      <c r="H36" s="115" t="s">
        <v>1210</v>
      </c>
      <c r="I36" s="115" t="s">
        <v>1213</v>
      </c>
      <c r="J36" s="115" t="s">
        <v>288</v>
      </c>
      <c r="K36" s="114">
        <v>-348</v>
      </c>
      <c r="L36" s="114">
        <f t="shared" si="0"/>
        <v>283071.48</v>
      </c>
    </row>
    <row r="37" spans="1:12" x14ac:dyDescent="0.25">
      <c r="A37" s="115"/>
      <c r="B37" s="115"/>
      <c r="C37" s="115"/>
      <c r="D37" s="115"/>
      <c r="E37" s="115" t="s">
        <v>331</v>
      </c>
      <c r="F37" s="135">
        <v>43691</v>
      </c>
      <c r="G37" s="115" t="s">
        <v>1214</v>
      </c>
      <c r="H37" s="115" t="s">
        <v>1210</v>
      </c>
      <c r="I37" s="115" t="s">
        <v>1215</v>
      </c>
      <c r="J37" s="115" t="s">
        <v>288</v>
      </c>
      <c r="K37" s="114">
        <v>-295</v>
      </c>
      <c r="L37" s="114">
        <f t="shared" si="0"/>
        <v>282776.48</v>
      </c>
    </row>
    <row r="38" spans="1:12" x14ac:dyDescent="0.25">
      <c r="A38" s="115"/>
      <c r="B38" s="115"/>
      <c r="C38" s="115"/>
      <c r="D38" s="115"/>
      <c r="E38" s="115" t="s">
        <v>329</v>
      </c>
      <c r="F38" s="135">
        <v>43691</v>
      </c>
      <c r="G38" s="115" t="s">
        <v>1216</v>
      </c>
      <c r="H38" s="115" t="s">
        <v>330</v>
      </c>
      <c r="I38" s="115" t="s">
        <v>1217</v>
      </c>
      <c r="J38" s="115" t="s">
        <v>265</v>
      </c>
      <c r="K38" s="114">
        <v>-5500</v>
      </c>
      <c r="L38" s="114">
        <f t="shared" si="0"/>
        <v>277276.48</v>
      </c>
    </row>
    <row r="39" spans="1:12" x14ac:dyDescent="0.25">
      <c r="A39" s="115"/>
      <c r="B39" s="115"/>
      <c r="C39" s="115"/>
      <c r="D39" s="115"/>
      <c r="E39" s="115" t="s">
        <v>333</v>
      </c>
      <c r="F39" s="135">
        <v>43691</v>
      </c>
      <c r="G39" s="115" t="s">
        <v>501</v>
      </c>
      <c r="H39" s="115" t="s">
        <v>334</v>
      </c>
      <c r="I39" s="115" t="s">
        <v>1128</v>
      </c>
      <c r="J39" s="115" t="s">
        <v>259</v>
      </c>
      <c r="K39" s="114">
        <v>-2400</v>
      </c>
      <c r="L39" s="114">
        <f t="shared" si="0"/>
        <v>274876.48</v>
      </c>
    </row>
    <row r="40" spans="1:12" x14ac:dyDescent="0.25">
      <c r="A40" s="115"/>
      <c r="B40" s="115"/>
      <c r="C40" s="115"/>
      <c r="D40" s="115"/>
      <c r="E40" s="115" t="s">
        <v>336</v>
      </c>
      <c r="F40" s="135">
        <v>43691</v>
      </c>
      <c r="G40" s="115" t="s">
        <v>562</v>
      </c>
      <c r="H40" s="115" t="s">
        <v>583</v>
      </c>
      <c r="I40" s="115" t="s">
        <v>336</v>
      </c>
      <c r="J40" s="115" t="s">
        <v>269</v>
      </c>
      <c r="K40" s="114">
        <v>17660.7</v>
      </c>
      <c r="L40" s="114">
        <f t="shared" si="0"/>
        <v>292537.18</v>
      </c>
    </row>
    <row r="41" spans="1:12" x14ac:dyDescent="0.25">
      <c r="A41" s="115"/>
      <c r="B41" s="115"/>
      <c r="C41" s="115"/>
      <c r="D41" s="115"/>
      <c r="E41" s="115" t="s">
        <v>329</v>
      </c>
      <c r="F41" s="135">
        <v>43692</v>
      </c>
      <c r="G41" s="115" t="s">
        <v>1150</v>
      </c>
      <c r="H41" s="115" t="s">
        <v>330</v>
      </c>
      <c r="I41" s="115" t="s">
        <v>1218</v>
      </c>
      <c r="J41" s="115" t="s">
        <v>265</v>
      </c>
      <c r="K41" s="114">
        <v>-148.46</v>
      </c>
      <c r="L41" s="114">
        <f t="shared" si="0"/>
        <v>292388.71999999997</v>
      </c>
    </row>
    <row r="42" spans="1:12" x14ac:dyDescent="0.25">
      <c r="A42" s="115"/>
      <c r="B42" s="115"/>
      <c r="C42" s="115"/>
      <c r="D42" s="115"/>
      <c r="E42" s="115" t="s">
        <v>332</v>
      </c>
      <c r="F42" s="135">
        <v>43692</v>
      </c>
      <c r="G42" s="115" t="s">
        <v>335</v>
      </c>
      <c r="H42" s="115" t="s">
        <v>334</v>
      </c>
      <c r="I42" s="115" t="s">
        <v>1219</v>
      </c>
      <c r="J42" s="115" t="s">
        <v>205</v>
      </c>
      <c r="K42" s="114">
        <v>-75.77</v>
      </c>
      <c r="L42" s="114">
        <f t="shared" si="0"/>
        <v>292312.95</v>
      </c>
    </row>
    <row r="43" spans="1:12" x14ac:dyDescent="0.25">
      <c r="A43" s="115"/>
      <c r="B43" s="115"/>
      <c r="C43" s="115"/>
      <c r="D43" s="115"/>
      <c r="E43" s="115" t="s">
        <v>332</v>
      </c>
      <c r="F43" s="135">
        <v>43692</v>
      </c>
      <c r="G43" s="115" t="s">
        <v>335</v>
      </c>
      <c r="H43" s="115" t="s">
        <v>337</v>
      </c>
      <c r="I43" s="115" t="s">
        <v>1220</v>
      </c>
      <c r="J43" s="115" t="s">
        <v>295</v>
      </c>
      <c r="K43" s="114">
        <v>-2400</v>
      </c>
      <c r="L43" s="114">
        <f t="shared" si="0"/>
        <v>289912.95</v>
      </c>
    </row>
    <row r="44" spans="1:12" x14ac:dyDescent="0.25">
      <c r="A44" s="115"/>
      <c r="B44" s="115"/>
      <c r="C44" s="115"/>
      <c r="D44" s="115"/>
      <c r="E44" s="115" t="s">
        <v>329</v>
      </c>
      <c r="F44" s="135">
        <v>43697</v>
      </c>
      <c r="G44" s="115" t="s">
        <v>1221</v>
      </c>
      <c r="H44" s="115" t="s">
        <v>330</v>
      </c>
      <c r="I44" s="115" t="s">
        <v>1222</v>
      </c>
      <c r="J44" s="115" t="s">
        <v>265</v>
      </c>
      <c r="K44" s="114">
        <v>-286.83</v>
      </c>
      <c r="L44" s="114">
        <f t="shared" si="0"/>
        <v>289626.12</v>
      </c>
    </row>
    <row r="45" spans="1:12" x14ac:dyDescent="0.25">
      <c r="A45" s="115"/>
      <c r="B45" s="115"/>
      <c r="C45" s="115"/>
      <c r="D45" s="115"/>
      <c r="E45" s="115" t="s">
        <v>331</v>
      </c>
      <c r="F45" s="135">
        <v>43698</v>
      </c>
      <c r="G45" s="115" t="s">
        <v>335</v>
      </c>
      <c r="H45" s="115" t="s">
        <v>521</v>
      </c>
      <c r="I45" s="115" t="s">
        <v>1223</v>
      </c>
      <c r="J45" s="115" t="s">
        <v>288</v>
      </c>
      <c r="K45" s="114">
        <v>-61.33</v>
      </c>
      <c r="L45" s="114">
        <f t="shared" si="0"/>
        <v>289564.78999999998</v>
      </c>
    </row>
    <row r="46" spans="1:12" x14ac:dyDescent="0.25">
      <c r="A46" s="115"/>
      <c r="B46" s="115"/>
      <c r="C46" s="115"/>
      <c r="D46" s="115"/>
      <c r="E46" s="115" t="s">
        <v>329</v>
      </c>
      <c r="F46" s="135">
        <v>43699</v>
      </c>
      <c r="G46" s="115" t="s">
        <v>1224</v>
      </c>
      <c r="H46" s="115" t="s">
        <v>330</v>
      </c>
      <c r="I46" s="115" t="s">
        <v>1225</v>
      </c>
      <c r="J46" s="115" t="s">
        <v>265</v>
      </c>
      <c r="K46" s="114">
        <v>-17.2</v>
      </c>
      <c r="L46" s="114">
        <f t="shared" si="0"/>
        <v>289547.59000000003</v>
      </c>
    </row>
    <row r="47" spans="1:12" x14ac:dyDescent="0.25">
      <c r="A47" s="115"/>
      <c r="B47" s="115"/>
      <c r="C47" s="115"/>
      <c r="D47" s="115"/>
      <c r="E47" s="115" t="s">
        <v>332</v>
      </c>
      <c r="F47" s="135">
        <v>43699</v>
      </c>
      <c r="G47" s="115" t="s">
        <v>335</v>
      </c>
      <c r="H47" s="115" t="s">
        <v>337</v>
      </c>
      <c r="I47" s="115" t="s">
        <v>1226</v>
      </c>
      <c r="J47" s="115" t="s">
        <v>295</v>
      </c>
      <c r="K47" s="114">
        <v>-1250</v>
      </c>
      <c r="L47" s="114">
        <f t="shared" si="0"/>
        <v>288297.59000000003</v>
      </c>
    </row>
    <row r="48" spans="1:12" x14ac:dyDescent="0.25">
      <c r="A48" s="115"/>
      <c r="B48" s="115"/>
      <c r="C48" s="115"/>
      <c r="D48" s="115"/>
      <c r="E48" s="115" t="s">
        <v>329</v>
      </c>
      <c r="F48" s="135">
        <v>43700</v>
      </c>
      <c r="G48" s="115" t="s">
        <v>1227</v>
      </c>
      <c r="H48" s="115" t="s">
        <v>330</v>
      </c>
      <c r="I48" s="115" t="s">
        <v>1228</v>
      </c>
      <c r="J48" s="115" t="s">
        <v>265</v>
      </c>
      <c r="K48" s="114">
        <v>-5783.02</v>
      </c>
      <c r="L48" s="114">
        <f t="shared" si="0"/>
        <v>282514.57</v>
      </c>
    </row>
    <row r="49" spans="1:12" x14ac:dyDescent="0.25">
      <c r="A49" s="115"/>
      <c r="B49" s="115"/>
      <c r="C49" s="115"/>
      <c r="D49" s="115"/>
      <c r="E49" s="115" t="s">
        <v>332</v>
      </c>
      <c r="F49" s="135">
        <v>43700</v>
      </c>
      <c r="G49" s="115" t="s">
        <v>1229</v>
      </c>
      <c r="H49" s="115" t="s">
        <v>1230</v>
      </c>
      <c r="I49" s="115" t="s">
        <v>1231</v>
      </c>
      <c r="J49" s="115" t="s">
        <v>295</v>
      </c>
      <c r="K49" s="114">
        <v>-1250</v>
      </c>
      <c r="L49" s="114">
        <f t="shared" si="0"/>
        <v>281264.57</v>
      </c>
    </row>
    <row r="50" spans="1:12" x14ac:dyDescent="0.25">
      <c r="A50" s="115"/>
      <c r="B50" s="115"/>
      <c r="C50" s="115"/>
      <c r="D50" s="115"/>
      <c r="E50" s="115" t="s">
        <v>332</v>
      </c>
      <c r="F50" s="135">
        <v>43700</v>
      </c>
      <c r="G50" s="115" t="s">
        <v>1232</v>
      </c>
      <c r="H50" s="115" t="s">
        <v>1233</v>
      </c>
      <c r="I50" s="115" t="s">
        <v>1234</v>
      </c>
      <c r="J50" s="115" t="s">
        <v>295</v>
      </c>
      <c r="K50" s="114">
        <v>-250</v>
      </c>
      <c r="L50" s="114">
        <f t="shared" ref="L50:L66" si="1">ROUND(L49+K50,5)</f>
        <v>281014.57</v>
      </c>
    </row>
    <row r="51" spans="1:12" x14ac:dyDescent="0.25">
      <c r="A51" s="115"/>
      <c r="B51" s="115"/>
      <c r="C51" s="115"/>
      <c r="D51" s="115"/>
      <c r="E51" s="115" t="s">
        <v>329</v>
      </c>
      <c r="F51" s="135">
        <v>43703</v>
      </c>
      <c r="G51" s="115" t="s">
        <v>1235</v>
      </c>
      <c r="H51" s="115" t="s">
        <v>330</v>
      </c>
      <c r="I51" s="115" t="s">
        <v>1236</v>
      </c>
      <c r="J51" s="115" t="s">
        <v>265</v>
      </c>
      <c r="K51" s="114">
        <v>-3526.05</v>
      </c>
      <c r="L51" s="114">
        <f t="shared" si="1"/>
        <v>277488.52</v>
      </c>
    </row>
    <row r="52" spans="1:12" x14ac:dyDescent="0.25">
      <c r="A52" s="115"/>
      <c r="B52" s="115"/>
      <c r="C52" s="115"/>
      <c r="D52" s="115"/>
      <c r="E52" s="115" t="s">
        <v>331</v>
      </c>
      <c r="F52" s="135">
        <v>43704</v>
      </c>
      <c r="G52" s="115" t="s">
        <v>1237</v>
      </c>
      <c r="H52" s="115" t="s">
        <v>1238</v>
      </c>
      <c r="I52" s="115" t="s">
        <v>1239</v>
      </c>
      <c r="J52" s="115" t="s">
        <v>288</v>
      </c>
      <c r="K52" s="114">
        <v>-110</v>
      </c>
      <c r="L52" s="114">
        <f t="shared" si="1"/>
        <v>277378.52</v>
      </c>
    </row>
    <row r="53" spans="1:12" x14ac:dyDescent="0.25">
      <c r="A53" s="115"/>
      <c r="B53" s="115"/>
      <c r="C53" s="115"/>
      <c r="D53" s="115"/>
      <c r="E53" s="115" t="s">
        <v>331</v>
      </c>
      <c r="F53" s="135">
        <v>43704</v>
      </c>
      <c r="G53" s="115" t="s">
        <v>1240</v>
      </c>
      <c r="H53" s="115" t="s">
        <v>1241</v>
      </c>
      <c r="I53" s="115" t="s">
        <v>1242</v>
      </c>
      <c r="J53" s="115" t="s">
        <v>288</v>
      </c>
      <c r="K53" s="114">
        <v>-337.5</v>
      </c>
      <c r="L53" s="114">
        <f t="shared" si="1"/>
        <v>277041.02</v>
      </c>
    </row>
    <row r="54" spans="1:12" x14ac:dyDescent="0.25">
      <c r="A54" s="115"/>
      <c r="B54" s="115"/>
      <c r="C54" s="115"/>
      <c r="D54" s="115"/>
      <c r="E54" s="115" t="s">
        <v>332</v>
      </c>
      <c r="F54" s="135">
        <v>43704</v>
      </c>
      <c r="G54" s="115" t="s">
        <v>1243</v>
      </c>
      <c r="H54" s="115" t="s">
        <v>334</v>
      </c>
      <c r="I54" s="115" t="s">
        <v>1244</v>
      </c>
      <c r="J54" s="115" t="s">
        <v>205</v>
      </c>
      <c r="K54" s="114">
        <v>0</v>
      </c>
      <c r="L54" s="114">
        <f t="shared" si="1"/>
        <v>277041.02</v>
      </c>
    </row>
    <row r="55" spans="1:12" x14ac:dyDescent="0.25">
      <c r="A55" s="115"/>
      <c r="B55" s="115"/>
      <c r="C55" s="115"/>
      <c r="D55" s="115"/>
      <c r="E55" s="115" t="s">
        <v>332</v>
      </c>
      <c r="F55" s="135">
        <v>43704</v>
      </c>
      <c r="G55" s="115" t="s">
        <v>1245</v>
      </c>
      <c r="H55" s="115" t="s">
        <v>334</v>
      </c>
      <c r="I55" s="115" t="s">
        <v>1244</v>
      </c>
      <c r="J55" s="115" t="s">
        <v>205</v>
      </c>
      <c r="K55" s="114">
        <v>0</v>
      </c>
      <c r="L55" s="114">
        <f t="shared" si="1"/>
        <v>277041.02</v>
      </c>
    </row>
    <row r="56" spans="1:12" x14ac:dyDescent="0.25">
      <c r="A56" s="115"/>
      <c r="B56" s="115"/>
      <c r="C56" s="115"/>
      <c r="D56" s="115"/>
      <c r="E56" s="115" t="s">
        <v>336</v>
      </c>
      <c r="F56" s="135">
        <v>43704</v>
      </c>
      <c r="G56" s="115" t="s">
        <v>562</v>
      </c>
      <c r="H56" s="115" t="s">
        <v>1246</v>
      </c>
      <c r="I56" s="115" t="s">
        <v>1247</v>
      </c>
      <c r="J56" s="115" t="s">
        <v>79</v>
      </c>
      <c r="K56" s="114">
        <v>500</v>
      </c>
      <c r="L56" s="114">
        <f t="shared" si="1"/>
        <v>277541.02</v>
      </c>
    </row>
    <row r="57" spans="1:12" x14ac:dyDescent="0.25">
      <c r="A57" s="115"/>
      <c r="B57" s="115"/>
      <c r="C57" s="115"/>
      <c r="D57" s="115"/>
      <c r="E57" s="115" t="s">
        <v>333</v>
      </c>
      <c r="F57" s="135">
        <v>43704</v>
      </c>
      <c r="G57" s="115" t="s">
        <v>501</v>
      </c>
      <c r="H57" s="115" t="s">
        <v>334</v>
      </c>
      <c r="I57" s="115" t="s">
        <v>1248</v>
      </c>
      <c r="J57" s="115" t="s">
        <v>262</v>
      </c>
      <c r="K57" s="114">
        <v>-30000</v>
      </c>
      <c r="L57" s="114">
        <f t="shared" si="1"/>
        <v>247541.02</v>
      </c>
    </row>
    <row r="58" spans="1:12" x14ac:dyDescent="0.25">
      <c r="A58" s="115"/>
      <c r="B58" s="115"/>
      <c r="C58" s="115"/>
      <c r="D58" s="115"/>
      <c r="E58" s="115" t="s">
        <v>329</v>
      </c>
      <c r="F58" s="135">
        <v>43705</v>
      </c>
      <c r="G58" s="115" t="s">
        <v>1249</v>
      </c>
      <c r="H58" s="115" t="s">
        <v>330</v>
      </c>
      <c r="I58" s="115" t="s">
        <v>1250</v>
      </c>
      <c r="J58" s="115" t="s">
        <v>265</v>
      </c>
      <c r="K58" s="114">
        <v>-895.7</v>
      </c>
      <c r="L58" s="114">
        <f t="shared" si="1"/>
        <v>246645.32</v>
      </c>
    </row>
    <row r="59" spans="1:12" x14ac:dyDescent="0.25">
      <c r="A59" s="115"/>
      <c r="B59" s="115"/>
      <c r="C59" s="115"/>
      <c r="D59" s="115"/>
      <c r="E59" s="115" t="s">
        <v>329</v>
      </c>
      <c r="F59" s="135">
        <v>43706</v>
      </c>
      <c r="G59" s="115" t="s">
        <v>1251</v>
      </c>
      <c r="H59" s="115" t="s">
        <v>330</v>
      </c>
      <c r="I59" s="115" t="s">
        <v>1252</v>
      </c>
      <c r="J59" s="115" t="s">
        <v>265</v>
      </c>
      <c r="K59" s="114">
        <v>-4411.75</v>
      </c>
      <c r="L59" s="114">
        <f t="shared" si="1"/>
        <v>242233.57</v>
      </c>
    </row>
    <row r="60" spans="1:12" x14ac:dyDescent="0.25">
      <c r="A60" s="115"/>
      <c r="B60" s="115"/>
      <c r="C60" s="115"/>
      <c r="D60" s="115"/>
      <c r="E60" s="115" t="s">
        <v>332</v>
      </c>
      <c r="F60" s="135">
        <v>43706</v>
      </c>
      <c r="G60" s="115" t="s">
        <v>335</v>
      </c>
      <c r="H60" s="115" t="s">
        <v>337</v>
      </c>
      <c r="I60" s="115" t="s">
        <v>1253</v>
      </c>
      <c r="J60" s="115" t="s">
        <v>295</v>
      </c>
      <c r="K60" s="114">
        <v>-4858.71</v>
      </c>
      <c r="L60" s="114">
        <f t="shared" si="1"/>
        <v>237374.86</v>
      </c>
    </row>
    <row r="61" spans="1:12" x14ac:dyDescent="0.25">
      <c r="A61" s="115"/>
      <c r="B61" s="115"/>
      <c r="C61" s="115"/>
      <c r="D61" s="115"/>
      <c r="E61" s="115" t="s">
        <v>329</v>
      </c>
      <c r="F61" s="135">
        <v>43707</v>
      </c>
      <c r="G61" s="115" t="s">
        <v>1254</v>
      </c>
      <c r="H61" s="115" t="s">
        <v>330</v>
      </c>
      <c r="I61" s="115" t="s">
        <v>1255</v>
      </c>
      <c r="J61" s="115" t="s">
        <v>265</v>
      </c>
      <c r="K61" s="114">
        <v>-28762.959999999999</v>
      </c>
      <c r="L61" s="114">
        <f t="shared" si="1"/>
        <v>208611.9</v>
      </c>
    </row>
    <row r="62" spans="1:12" x14ac:dyDescent="0.25">
      <c r="A62" s="115"/>
      <c r="B62" s="115"/>
      <c r="C62" s="115"/>
      <c r="D62" s="115"/>
      <c r="E62" s="115" t="s">
        <v>333</v>
      </c>
      <c r="F62" s="135">
        <v>43707</v>
      </c>
      <c r="G62" s="115" t="s">
        <v>501</v>
      </c>
      <c r="H62" s="115" t="s">
        <v>334</v>
      </c>
      <c r="I62" s="115" t="s">
        <v>1248</v>
      </c>
      <c r="J62" s="115" t="s">
        <v>262</v>
      </c>
      <c r="K62" s="114">
        <v>-30000</v>
      </c>
      <c r="L62" s="114">
        <f t="shared" si="1"/>
        <v>178611.9</v>
      </c>
    </row>
    <row r="63" spans="1:12" x14ac:dyDescent="0.25">
      <c r="A63" s="115"/>
      <c r="B63" s="115"/>
      <c r="C63" s="115"/>
      <c r="D63" s="115"/>
      <c r="E63" s="115" t="s">
        <v>336</v>
      </c>
      <c r="F63" s="135">
        <v>43707</v>
      </c>
      <c r="G63" s="115" t="s">
        <v>335</v>
      </c>
      <c r="H63" s="115" t="s">
        <v>583</v>
      </c>
      <c r="I63" s="115" t="s">
        <v>1256</v>
      </c>
      <c r="J63" s="115" t="s">
        <v>90</v>
      </c>
      <c r="K63" s="114">
        <v>487940.35</v>
      </c>
      <c r="L63" s="114">
        <f t="shared" si="1"/>
        <v>666552.25</v>
      </c>
    </row>
    <row r="64" spans="1:12" x14ac:dyDescent="0.25">
      <c r="A64" s="115"/>
      <c r="B64" s="115"/>
      <c r="C64" s="115"/>
      <c r="D64" s="115"/>
      <c r="E64" s="115" t="s">
        <v>332</v>
      </c>
      <c r="F64" s="135">
        <v>43707</v>
      </c>
      <c r="G64" s="115" t="s">
        <v>1257</v>
      </c>
      <c r="H64" s="115" t="s">
        <v>1230</v>
      </c>
      <c r="I64" s="115" t="s">
        <v>1258</v>
      </c>
      <c r="J64" s="115" t="s">
        <v>295</v>
      </c>
      <c r="K64" s="114">
        <v>-625</v>
      </c>
      <c r="L64" s="114">
        <f t="shared" si="1"/>
        <v>665927.25</v>
      </c>
    </row>
    <row r="65" spans="1:12" x14ac:dyDescent="0.25">
      <c r="A65" s="115"/>
      <c r="B65" s="115"/>
      <c r="C65" s="115"/>
      <c r="D65" s="115"/>
      <c r="E65" s="115" t="s">
        <v>332</v>
      </c>
      <c r="F65" s="135">
        <v>43707</v>
      </c>
      <c r="G65" s="115" t="s">
        <v>1259</v>
      </c>
      <c r="H65" s="115" t="s">
        <v>1260</v>
      </c>
      <c r="I65" s="115" t="s">
        <v>1261</v>
      </c>
      <c r="J65" s="115" t="s">
        <v>295</v>
      </c>
      <c r="K65" s="114">
        <v>-3305.42</v>
      </c>
      <c r="L65" s="114">
        <f t="shared" si="1"/>
        <v>662621.82999999996</v>
      </c>
    </row>
    <row r="66" spans="1:12" ht="15.75" thickBot="1" x14ac:dyDescent="0.3">
      <c r="A66" s="115"/>
      <c r="B66" s="115"/>
      <c r="C66" s="115"/>
      <c r="D66" s="115"/>
      <c r="E66" s="115" t="s">
        <v>332</v>
      </c>
      <c r="F66" s="135">
        <v>43707</v>
      </c>
      <c r="G66" s="115" t="s">
        <v>1262</v>
      </c>
      <c r="H66" s="115" t="s">
        <v>1263</v>
      </c>
      <c r="I66" s="115" t="s">
        <v>1264</v>
      </c>
      <c r="J66" s="115" t="s">
        <v>183</v>
      </c>
      <c r="K66" s="117">
        <v>-450</v>
      </c>
      <c r="L66" s="117">
        <f t="shared" si="1"/>
        <v>662171.82999999996</v>
      </c>
    </row>
    <row r="67" spans="1:12" x14ac:dyDescent="0.25">
      <c r="A67" s="115"/>
      <c r="B67" s="115" t="s">
        <v>339</v>
      </c>
      <c r="C67" s="115"/>
      <c r="D67" s="115"/>
      <c r="E67" s="115"/>
      <c r="F67" s="135"/>
      <c r="G67" s="115"/>
      <c r="H67" s="115"/>
      <c r="I67" s="115"/>
      <c r="J67" s="115"/>
      <c r="K67" s="114">
        <f>ROUND(SUM(K17:K66),5)</f>
        <v>162421.13</v>
      </c>
      <c r="L67" s="114">
        <f>L66</f>
        <v>662171.82999999996</v>
      </c>
    </row>
    <row r="68" spans="1:12" x14ac:dyDescent="0.25">
      <c r="A68" s="107"/>
      <c r="B68" s="107" t="s">
        <v>259</v>
      </c>
      <c r="C68" s="107"/>
      <c r="D68" s="107"/>
      <c r="E68" s="107"/>
      <c r="F68" s="133"/>
      <c r="G68" s="107"/>
      <c r="H68" s="107"/>
      <c r="I68" s="107"/>
      <c r="J68" s="107"/>
      <c r="K68" s="134"/>
      <c r="L68" s="134">
        <v>4767.26</v>
      </c>
    </row>
    <row r="69" spans="1:12" x14ac:dyDescent="0.25">
      <c r="A69" s="107"/>
      <c r="B69" s="107"/>
      <c r="C69" s="107" t="s">
        <v>584</v>
      </c>
      <c r="D69" s="107"/>
      <c r="E69" s="107"/>
      <c r="F69" s="133"/>
      <c r="G69" s="107"/>
      <c r="H69" s="107"/>
      <c r="I69" s="107"/>
      <c r="J69" s="107"/>
      <c r="K69" s="134"/>
      <c r="L69" s="134">
        <v>0</v>
      </c>
    </row>
    <row r="70" spans="1:12" x14ac:dyDescent="0.25">
      <c r="A70" s="115"/>
      <c r="B70" s="115"/>
      <c r="C70" s="115" t="s">
        <v>585</v>
      </c>
      <c r="D70" s="115"/>
      <c r="E70" s="115"/>
      <c r="F70" s="135"/>
      <c r="G70" s="115"/>
      <c r="H70" s="115"/>
      <c r="I70" s="115"/>
      <c r="J70" s="115"/>
      <c r="K70" s="114"/>
      <c r="L70" s="114">
        <f>L69</f>
        <v>0</v>
      </c>
    </row>
    <row r="71" spans="1:12" x14ac:dyDescent="0.25">
      <c r="A71" s="107"/>
      <c r="B71" s="107"/>
      <c r="C71" s="107" t="s">
        <v>586</v>
      </c>
      <c r="D71" s="107"/>
      <c r="E71" s="107"/>
      <c r="F71" s="133"/>
      <c r="G71" s="107"/>
      <c r="H71" s="107"/>
      <c r="I71" s="107"/>
      <c r="J71" s="107"/>
      <c r="K71" s="134"/>
      <c r="L71" s="134">
        <v>4767.26</v>
      </c>
    </row>
    <row r="72" spans="1:12" x14ac:dyDescent="0.25">
      <c r="A72" s="115"/>
      <c r="B72" s="115"/>
      <c r="C72" s="115"/>
      <c r="D72" s="115"/>
      <c r="E72" s="115" t="s">
        <v>332</v>
      </c>
      <c r="F72" s="135">
        <v>43678</v>
      </c>
      <c r="G72" s="115" t="s">
        <v>502</v>
      </c>
      <c r="H72" s="115" t="s">
        <v>1265</v>
      </c>
      <c r="I72" s="115" t="s">
        <v>1266</v>
      </c>
      <c r="J72" s="115" t="s">
        <v>115</v>
      </c>
      <c r="K72" s="114">
        <v>-756</v>
      </c>
      <c r="L72" s="114">
        <f t="shared" ref="L72:L99" si="2">ROUND(L71+K72,5)</f>
        <v>4011.26</v>
      </c>
    </row>
    <row r="73" spans="1:12" x14ac:dyDescent="0.25">
      <c r="A73" s="115"/>
      <c r="B73" s="115"/>
      <c r="C73" s="115"/>
      <c r="D73" s="115"/>
      <c r="E73" s="115" t="s">
        <v>332</v>
      </c>
      <c r="F73" s="135">
        <v>43679</v>
      </c>
      <c r="G73" s="115" t="s">
        <v>502</v>
      </c>
      <c r="H73" s="115" t="s">
        <v>340</v>
      </c>
      <c r="I73" s="115" t="s">
        <v>1267</v>
      </c>
      <c r="J73" s="115" t="s">
        <v>203</v>
      </c>
      <c r="K73" s="114">
        <v>-11.25</v>
      </c>
      <c r="L73" s="114">
        <f t="shared" si="2"/>
        <v>4000.01</v>
      </c>
    </row>
    <row r="74" spans="1:12" x14ac:dyDescent="0.25">
      <c r="A74" s="115"/>
      <c r="B74" s="115"/>
      <c r="C74" s="115"/>
      <c r="D74" s="115"/>
      <c r="E74" s="115" t="s">
        <v>332</v>
      </c>
      <c r="F74" s="135">
        <v>43682</v>
      </c>
      <c r="G74" s="115" t="s">
        <v>502</v>
      </c>
      <c r="H74" s="115" t="s">
        <v>341</v>
      </c>
      <c r="I74" s="115" t="s">
        <v>1268</v>
      </c>
      <c r="J74" s="115" t="s">
        <v>225</v>
      </c>
      <c r="K74" s="114">
        <v>-276</v>
      </c>
      <c r="L74" s="114">
        <f t="shared" si="2"/>
        <v>3724.01</v>
      </c>
    </row>
    <row r="75" spans="1:12" x14ac:dyDescent="0.25">
      <c r="A75" s="115"/>
      <c r="B75" s="115"/>
      <c r="C75" s="115"/>
      <c r="D75" s="115"/>
      <c r="E75" s="115" t="s">
        <v>332</v>
      </c>
      <c r="F75" s="135">
        <v>43682</v>
      </c>
      <c r="G75" s="115" t="s">
        <v>502</v>
      </c>
      <c r="H75" s="115" t="s">
        <v>341</v>
      </c>
      <c r="I75" s="115" t="s">
        <v>1268</v>
      </c>
      <c r="J75" s="115" t="s">
        <v>225</v>
      </c>
      <c r="K75" s="114">
        <v>-274</v>
      </c>
      <c r="L75" s="114">
        <f t="shared" si="2"/>
        <v>3450.01</v>
      </c>
    </row>
    <row r="76" spans="1:12" x14ac:dyDescent="0.25">
      <c r="A76" s="115"/>
      <c r="B76" s="115"/>
      <c r="C76" s="115"/>
      <c r="D76" s="115"/>
      <c r="E76" s="115" t="s">
        <v>332</v>
      </c>
      <c r="F76" s="135">
        <v>43682</v>
      </c>
      <c r="G76" s="115" t="s">
        <v>502</v>
      </c>
      <c r="H76" s="115" t="s">
        <v>341</v>
      </c>
      <c r="I76" s="115" t="s">
        <v>1268</v>
      </c>
      <c r="J76" s="115" t="s">
        <v>225</v>
      </c>
      <c r="K76" s="114">
        <v>-289</v>
      </c>
      <c r="L76" s="114">
        <f t="shared" si="2"/>
        <v>3161.01</v>
      </c>
    </row>
    <row r="77" spans="1:12" x14ac:dyDescent="0.25">
      <c r="A77" s="115"/>
      <c r="B77" s="115"/>
      <c r="C77" s="115"/>
      <c r="D77" s="115"/>
      <c r="E77" s="115" t="s">
        <v>332</v>
      </c>
      <c r="F77" s="135">
        <v>43682</v>
      </c>
      <c r="G77" s="115" t="s">
        <v>502</v>
      </c>
      <c r="H77" s="115" t="s">
        <v>341</v>
      </c>
      <c r="I77" s="115" t="s">
        <v>1268</v>
      </c>
      <c r="J77" s="115" t="s">
        <v>225</v>
      </c>
      <c r="K77" s="114">
        <v>-330</v>
      </c>
      <c r="L77" s="114">
        <f t="shared" si="2"/>
        <v>2831.01</v>
      </c>
    </row>
    <row r="78" spans="1:12" x14ac:dyDescent="0.25">
      <c r="A78" s="115"/>
      <c r="B78" s="115"/>
      <c r="C78" s="115"/>
      <c r="D78" s="115"/>
      <c r="E78" s="115" t="s">
        <v>332</v>
      </c>
      <c r="F78" s="135">
        <v>43682</v>
      </c>
      <c r="G78" s="115" t="s">
        <v>502</v>
      </c>
      <c r="H78" s="115" t="s">
        <v>341</v>
      </c>
      <c r="I78" s="115" t="s">
        <v>1268</v>
      </c>
      <c r="J78" s="115" t="s">
        <v>225</v>
      </c>
      <c r="K78" s="114">
        <v>-278</v>
      </c>
      <c r="L78" s="114">
        <f t="shared" si="2"/>
        <v>2553.0100000000002</v>
      </c>
    </row>
    <row r="79" spans="1:12" x14ac:dyDescent="0.25">
      <c r="A79" s="115"/>
      <c r="B79" s="115"/>
      <c r="C79" s="115"/>
      <c r="D79" s="115"/>
      <c r="E79" s="115" t="s">
        <v>332</v>
      </c>
      <c r="F79" s="135">
        <v>43682</v>
      </c>
      <c r="G79" s="115" t="s">
        <v>502</v>
      </c>
      <c r="H79" s="115" t="s">
        <v>341</v>
      </c>
      <c r="I79" s="115" t="s">
        <v>1268</v>
      </c>
      <c r="J79" s="115" t="s">
        <v>225</v>
      </c>
      <c r="K79" s="114">
        <v>-276</v>
      </c>
      <c r="L79" s="114">
        <f t="shared" si="2"/>
        <v>2277.0100000000002</v>
      </c>
    </row>
    <row r="80" spans="1:12" x14ac:dyDescent="0.25">
      <c r="A80" s="115"/>
      <c r="B80" s="115"/>
      <c r="C80" s="115"/>
      <c r="D80" s="115"/>
      <c r="E80" s="115" t="s">
        <v>332</v>
      </c>
      <c r="F80" s="135">
        <v>43682</v>
      </c>
      <c r="G80" s="115" t="s">
        <v>502</v>
      </c>
      <c r="H80" s="115" t="s">
        <v>545</v>
      </c>
      <c r="I80" s="115" t="s">
        <v>1269</v>
      </c>
      <c r="J80" s="115" t="s">
        <v>202</v>
      </c>
      <c r="K80" s="114">
        <v>-164.05</v>
      </c>
      <c r="L80" s="114">
        <f t="shared" si="2"/>
        <v>2112.96</v>
      </c>
    </row>
    <row r="81" spans="1:12" x14ac:dyDescent="0.25">
      <c r="A81" s="115"/>
      <c r="B81" s="115"/>
      <c r="C81" s="115"/>
      <c r="D81" s="115"/>
      <c r="E81" s="115" t="s">
        <v>333</v>
      </c>
      <c r="F81" s="135">
        <v>43685</v>
      </c>
      <c r="G81" s="115" t="s">
        <v>501</v>
      </c>
      <c r="H81" s="115" t="s">
        <v>334</v>
      </c>
      <c r="I81" s="115" t="s">
        <v>1128</v>
      </c>
      <c r="J81" s="115" t="s">
        <v>258</v>
      </c>
      <c r="K81" s="114">
        <v>3000</v>
      </c>
      <c r="L81" s="114">
        <f t="shared" si="2"/>
        <v>5112.96</v>
      </c>
    </row>
    <row r="82" spans="1:12" x14ac:dyDescent="0.25">
      <c r="A82" s="115"/>
      <c r="B82" s="115"/>
      <c r="C82" s="115"/>
      <c r="D82" s="115"/>
      <c r="E82" s="115" t="s">
        <v>332</v>
      </c>
      <c r="F82" s="135">
        <v>43686</v>
      </c>
      <c r="G82" s="115" t="s">
        <v>502</v>
      </c>
      <c r="H82" s="115" t="s">
        <v>545</v>
      </c>
      <c r="I82" s="115" t="s">
        <v>1270</v>
      </c>
      <c r="J82" s="115" t="s">
        <v>202</v>
      </c>
      <c r="K82" s="114">
        <v>-156.57</v>
      </c>
      <c r="L82" s="114">
        <f t="shared" si="2"/>
        <v>4956.3900000000003</v>
      </c>
    </row>
    <row r="83" spans="1:12" x14ac:dyDescent="0.25">
      <c r="A83" s="115"/>
      <c r="B83" s="115"/>
      <c r="C83" s="115"/>
      <c r="D83" s="115"/>
      <c r="E83" s="115" t="s">
        <v>332</v>
      </c>
      <c r="F83" s="135">
        <v>43686</v>
      </c>
      <c r="G83" s="115" t="s">
        <v>502</v>
      </c>
      <c r="H83" s="115" t="s">
        <v>1130</v>
      </c>
      <c r="I83" s="115" t="s">
        <v>1271</v>
      </c>
      <c r="J83" s="115" t="s">
        <v>204</v>
      </c>
      <c r="K83" s="114">
        <v>-599</v>
      </c>
      <c r="L83" s="114">
        <f t="shared" si="2"/>
        <v>4357.3900000000003</v>
      </c>
    </row>
    <row r="84" spans="1:12" x14ac:dyDescent="0.25">
      <c r="A84" s="115"/>
      <c r="B84" s="115"/>
      <c r="C84" s="115"/>
      <c r="D84" s="115"/>
      <c r="E84" s="115" t="s">
        <v>332</v>
      </c>
      <c r="F84" s="135">
        <v>43689</v>
      </c>
      <c r="G84" s="115" t="s">
        <v>502</v>
      </c>
      <c r="H84" s="115" t="s">
        <v>1131</v>
      </c>
      <c r="I84" s="115" t="s">
        <v>1272</v>
      </c>
      <c r="J84" s="115" t="s">
        <v>229</v>
      </c>
      <c r="K84" s="114">
        <v>-12.96</v>
      </c>
      <c r="L84" s="114">
        <f t="shared" si="2"/>
        <v>4344.43</v>
      </c>
    </row>
    <row r="85" spans="1:12" x14ac:dyDescent="0.25">
      <c r="A85" s="115"/>
      <c r="B85" s="115"/>
      <c r="C85" s="115"/>
      <c r="D85" s="115"/>
      <c r="E85" s="115" t="s">
        <v>332</v>
      </c>
      <c r="F85" s="135">
        <v>43689</v>
      </c>
      <c r="G85" s="115" t="s">
        <v>502</v>
      </c>
      <c r="H85" s="115" t="s">
        <v>1131</v>
      </c>
      <c r="I85" s="115" t="s">
        <v>1272</v>
      </c>
      <c r="J85" s="115" t="s">
        <v>229</v>
      </c>
      <c r="K85" s="114">
        <v>-11.88</v>
      </c>
      <c r="L85" s="114">
        <f t="shared" si="2"/>
        <v>4332.55</v>
      </c>
    </row>
    <row r="86" spans="1:12" x14ac:dyDescent="0.25">
      <c r="A86" s="115"/>
      <c r="B86" s="115"/>
      <c r="C86" s="115"/>
      <c r="D86" s="115"/>
      <c r="E86" s="115" t="s">
        <v>332</v>
      </c>
      <c r="F86" s="135">
        <v>43689</v>
      </c>
      <c r="G86" s="115" t="s">
        <v>502</v>
      </c>
      <c r="H86" s="115" t="s">
        <v>1131</v>
      </c>
      <c r="I86" s="115" t="s">
        <v>1273</v>
      </c>
      <c r="J86" s="115" t="s">
        <v>201</v>
      </c>
      <c r="K86" s="114">
        <v>-41.04</v>
      </c>
      <c r="L86" s="114">
        <f t="shared" si="2"/>
        <v>4291.51</v>
      </c>
    </row>
    <row r="87" spans="1:12" x14ac:dyDescent="0.25">
      <c r="A87" s="115"/>
      <c r="B87" s="115"/>
      <c r="C87" s="115"/>
      <c r="D87" s="115"/>
      <c r="E87" s="115" t="s">
        <v>332</v>
      </c>
      <c r="F87" s="135">
        <v>43689</v>
      </c>
      <c r="G87" s="115" t="s">
        <v>502</v>
      </c>
      <c r="H87" s="115" t="s">
        <v>587</v>
      </c>
      <c r="I87" s="115" t="s">
        <v>1272</v>
      </c>
      <c r="J87" s="115" t="s">
        <v>229</v>
      </c>
      <c r="K87" s="114">
        <v>-299.18</v>
      </c>
      <c r="L87" s="114">
        <f t="shared" si="2"/>
        <v>3992.33</v>
      </c>
    </row>
    <row r="88" spans="1:12" x14ac:dyDescent="0.25">
      <c r="A88" s="115"/>
      <c r="B88" s="115"/>
      <c r="C88" s="115"/>
      <c r="D88" s="115"/>
      <c r="E88" s="115" t="s">
        <v>332</v>
      </c>
      <c r="F88" s="135">
        <v>43690</v>
      </c>
      <c r="G88" s="115" t="s">
        <v>502</v>
      </c>
      <c r="H88" s="115" t="s">
        <v>587</v>
      </c>
      <c r="I88" s="115" t="s">
        <v>1272</v>
      </c>
      <c r="J88" s="115" t="s">
        <v>229</v>
      </c>
      <c r="K88" s="114">
        <v>-58.7</v>
      </c>
      <c r="L88" s="114">
        <f t="shared" si="2"/>
        <v>3933.63</v>
      </c>
    </row>
    <row r="89" spans="1:12" x14ac:dyDescent="0.25">
      <c r="A89" s="115"/>
      <c r="B89" s="115"/>
      <c r="C89" s="115"/>
      <c r="D89" s="115"/>
      <c r="E89" s="115" t="s">
        <v>332</v>
      </c>
      <c r="F89" s="135">
        <v>43690</v>
      </c>
      <c r="G89" s="115" t="s">
        <v>502</v>
      </c>
      <c r="H89" s="115" t="s">
        <v>1274</v>
      </c>
      <c r="I89" s="115" t="s">
        <v>1275</v>
      </c>
      <c r="J89" s="115" t="s">
        <v>115</v>
      </c>
      <c r="K89" s="114">
        <v>-478</v>
      </c>
      <c r="L89" s="114">
        <f t="shared" si="2"/>
        <v>3455.63</v>
      </c>
    </row>
    <row r="90" spans="1:12" x14ac:dyDescent="0.25">
      <c r="A90" s="115"/>
      <c r="B90" s="115"/>
      <c r="C90" s="115"/>
      <c r="D90" s="115"/>
      <c r="E90" s="115" t="s">
        <v>332</v>
      </c>
      <c r="F90" s="135">
        <v>43690</v>
      </c>
      <c r="G90" s="115" t="s">
        <v>502</v>
      </c>
      <c r="H90" s="115" t="s">
        <v>1274</v>
      </c>
      <c r="I90" s="115" t="s">
        <v>1275</v>
      </c>
      <c r="J90" s="115" t="s">
        <v>115</v>
      </c>
      <c r="K90" s="114">
        <v>-478</v>
      </c>
      <c r="L90" s="114">
        <f t="shared" si="2"/>
        <v>2977.63</v>
      </c>
    </row>
    <row r="91" spans="1:12" x14ac:dyDescent="0.25">
      <c r="A91" s="115"/>
      <c r="B91" s="115"/>
      <c r="C91" s="115"/>
      <c r="D91" s="115"/>
      <c r="E91" s="115" t="s">
        <v>332</v>
      </c>
      <c r="F91" s="135">
        <v>43690</v>
      </c>
      <c r="G91" s="115" t="s">
        <v>502</v>
      </c>
      <c r="H91" s="115" t="s">
        <v>1274</v>
      </c>
      <c r="I91" s="115" t="s">
        <v>1275</v>
      </c>
      <c r="J91" s="115" t="s">
        <v>115</v>
      </c>
      <c r="K91" s="114">
        <v>-478</v>
      </c>
      <c r="L91" s="114">
        <f t="shared" si="2"/>
        <v>2499.63</v>
      </c>
    </row>
    <row r="92" spans="1:12" x14ac:dyDescent="0.25">
      <c r="A92" s="115"/>
      <c r="B92" s="115"/>
      <c r="C92" s="115"/>
      <c r="D92" s="115"/>
      <c r="E92" s="115" t="s">
        <v>333</v>
      </c>
      <c r="F92" s="135">
        <v>43691</v>
      </c>
      <c r="G92" s="115" t="s">
        <v>501</v>
      </c>
      <c r="H92" s="115" t="s">
        <v>334</v>
      </c>
      <c r="I92" s="115" t="s">
        <v>1276</v>
      </c>
      <c r="J92" s="115" t="s">
        <v>258</v>
      </c>
      <c r="K92" s="114">
        <v>2400</v>
      </c>
      <c r="L92" s="114">
        <f t="shared" si="2"/>
        <v>4899.63</v>
      </c>
    </row>
    <row r="93" spans="1:12" x14ac:dyDescent="0.25">
      <c r="A93" s="115"/>
      <c r="B93" s="115"/>
      <c r="C93" s="115"/>
      <c r="D93" s="115"/>
      <c r="E93" s="115" t="s">
        <v>332</v>
      </c>
      <c r="F93" s="135">
        <v>43692</v>
      </c>
      <c r="G93" s="115" t="s">
        <v>335</v>
      </c>
      <c r="H93" s="115" t="s">
        <v>334</v>
      </c>
      <c r="I93" s="115" t="s">
        <v>1219</v>
      </c>
      <c r="J93" s="115" t="s">
        <v>205</v>
      </c>
      <c r="K93" s="114">
        <v>-35.590000000000003</v>
      </c>
      <c r="L93" s="114">
        <f t="shared" si="2"/>
        <v>4864.04</v>
      </c>
    </row>
    <row r="94" spans="1:12" x14ac:dyDescent="0.25">
      <c r="A94" s="115"/>
      <c r="B94" s="115"/>
      <c r="C94" s="115"/>
      <c r="D94" s="115"/>
      <c r="E94" s="115" t="s">
        <v>332</v>
      </c>
      <c r="F94" s="135">
        <v>43696</v>
      </c>
      <c r="G94" s="115" t="s">
        <v>502</v>
      </c>
      <c r="H94" s="115" t="s">
        <v>545</v>
      </c>
      <c r="I94" s="115" t="s">
        <v>1277</v>
      </c>
      <c r="J94" s="115" t="s">
        <v>202</v>
      </c>
      <c r="K94" s="114">
        <v>-89.85</v>
      </c>
      <c r="L94" s="114">
        <f t="shared" si="2"/>
        <v>4774.1899999999996</v>
      </c>
    </row>
    <row r="95" spans="1:12" x14ac:dyDescent="0.25">
      <c r="A95" s="115"/>
      <c r="B95" s="115"/>
      <c r="C95" s="115"/>
      <c r="D95" s="115"/>
      <c r="E95" s="115" t="s">
        <v>332</v>
      </c>
      <c r="F95" s="135">
        <v>43696</v>
      </c>
      <c r="G95" s="115" t="s">
        <v>502</v>
      </c>
      <c r="H95" s="115" t="s">
        <v>545</v>
      </c>
      <c r="I95" s="115" t="s">
        <v>1277</v>
      </c>
      <c r="J95" s="115" t="s">
        <v>202</v>
      </c>
      <c r="K95" s="114">
        <v>-55.31</v>
      </c>
      <c r="L95" s="114">
        <f t="shared" si="2"/>
        <v>4718.88</v>
      </c>
    </row>
    <row r="96" spans="1:12" x14ac:dyDescent="0.25">
      <c r="A96" s="115"/>
      <c r="B96" s="115"/>
      <c r="C96" s="115"/>
      <c r="D96" s="115"/>
      <c r="E96" s="115" t="s">
        <v>332</v>
      </c>
      <c r="F96" s="135">
        <v>43696</v>
      </c>
      <c r="G96" s="115" t="s">
        <v>502</v>
      </c>
      <c r="H96" s="115" t="s">
        <v>1278</v>
      </c>
      <c r="I96" s="115" t="s">
        <v>1279</v>
      </c>
      <c r="J96" s="115" t="s">
        <v>183</v>
      </c>
      <c r="K96" s="114">
        <v>-21</v>
      </c>
      <c r="L96" s="114">
        <f t="shared" si="2"/>
        <v>4697.88</v>
      </c>
    </row>
    <row r="97" spans="1:12" x14ac:dyDescent="0.25">
      <c r="A97" s="115"/>
      <c r="B97" s="115"/>
      <c r="C97" s="115"/>
      <c r="D97" s="115"/>
      <c r="E97" s="115" t="s">
        <v>332</v>
      </c>
      <c r="F97" s="135">
        <v>43696</v>
      </c>
      <c r="G97" s="115" t="s">
        <v>502</v>
      </c>
      <c r="H97" s="115" t="s">
        <v>587</v>
      </c>
      <c r="I97" s="115" t="s">
        <v>1280</v>
      </c>
      <c r="J97" s="115" t="s">
        <v>201</v>
      </c>
      <c r="K97" s="114">
        <v>-65.040000000000006</v>
      </c>
      <c r="L97" s="114">
        <f t="shared" si="2"/>
        <v>4632.84</v>
      </c>
    </row>
    <row r="98" spans="1:12" x14ac:dyDescent="0.25">
      <c r="A98" s="115"/>
      <c r="B98" s="115"/>
      <c r="C98" s="115"/>
      <c r="D98" s="115"/>
      <c r="E98" s="115" t="s">
        <v>332</v>
      </c>
      <c r="F98" s="135">
        <v>43706</v>
      </c>
      <c r="G98" s="115" t="s">
        <v>1281</v>
      </c>
      <c r="H98" s="115" t="s">
        <v>1282</v>
      </c>
      <c r="I98" s="115" t="s">
        <v>1283</v>
      </c>
      <c r="J98" s="115" t="s">
        <v>183</v>
      </c>
      <c r="K98" s="114">
        <v>-52</v>
      </c>
      <c r="L98" s="114">
        <f t="shared" si="2"/>
        <v>4580.84</v>
      </c>
    </row>
    <row r="99" spans="1:12" ht="15.75" thickBot="1" x14ac:dyDescent="0.3">
      <c r="A99" s="115"/>
      <c r="B99" s="115"/>
      <c r="C99" s="115"/>
      <c r="D99" s="115"/>
      <c r="E99" s="115" t="s">
        <v>332</v>
      </c>
      <c r="F99" s="135">
        <v>43706</v>
      </c>
      <c r="G99" s="115" t="s">
        <v>1281</v>
      </c>
      <c r="H99" s="115" t="s">
        <v>1284</v>
      </c>
      <c r="I99" s="115" t="s">
        <v>1285</v>
      </c>
      <c r="J99" s="115" t="s">
        <v>201</v>
      </c>
      <c r="K99" s="114">
        <v>-643.4</v>
      </c>
      <c r="L99" s="114">
        <f t="shared" si="2"/>
        <v>3937.44</v>
      </c>
    </row>
    <row r="100" spans="1:12" ht="15.75" thickBot="1" x14ac:dyDescent="0.3">
      <c r="A100" s="115"/>
      <c r="B100" s="115"/>
      <c r="C100" s="115" t="s">
        <v>588</v>
      </c>
      <c r="D100" s="115"/>
      <c r="E100" s="115"/>
      <c r="F100" s="135"/>
      <c r="G100" s="115"/>
      <c r="H100" s="115"/>
      <c r="I100" s="115"/>
      <c r="J100" s="115"/>
      <c r="K100" s="121">
        <f>ROUND(SUM(K71:K99),5)</f>
        <v>-829.82</v>
      </c>
      <c r="L100" s="121">
        <f>L99</f>
        <v>3937.44</v>
      </c>
    </row>
    <row r="101" spans="1:12" x14ac:dyDescent="0.25">
      <c r="A101" s="115"/>
      <c r="B101" s="115" t="s">
        <v>342</v>
      </c>
      <c r="C101" s="115"/>
      <c r="D101" s="115"/>
      <c r="E101" s="115"/>
      <c r="F101" s="135"/>
      <c r="G101" s="115"/>
      <c r="H101" s="115"/>
      <c r="I101" s="115"/>
      <c r="J101" s="115"/>
      <c r="K101" s="114">
        <f>ROUND(K70+K100,5)</f>
        <v>-829.82</v>
      </c>
      <c r="L101" s="114">
        <f>ROUND(L70+L100,5)</f>
        <v>3937.44</v>
      </c>
    </row>
    <row r="102" spans="1:12" x14ac:dyDescent="0.25">
      <c r="A102" s="107"/>
      <c r="B102" s="107" t="s">
        <v>260</v>
      </c>
      <c r="C102" s="107"/>
      <c r="D102" s="107"/>
      <c r="E102" s="107"/>
      <c r="F102" s="133"/>
      <c r="G102" s="107"/>
      <c r="H102" s="107"/>
      <c r="I102" s="107"/>
      <c r="J102" s="107"/>
      <c r="K102" s="134"/>
      <c r="L102" s="134">
        <v>84219.44</v>
      </c>
    </row>
    <row r="103" spans="1:12" x14ac:dyDescent="0.25">
      <c r="A103" s="115"/>
      <c r="B103" s="115"/>
      <c r="C103" s="115"/>
      <c r="D103" s="115"/>
      <c r="E103" s="115" t="s">
        <v>336</v>
      </c>
      <c r="F103" s="135">
        <v>43678</v>
      </c>
      <c r="G103" s="115" t="s">
        <v>335</v>
      </c>
      <c r="H103" s="115" t="s">
        <v>1132</v>
      </c>
      <c r="I103" s="115" t="s">
        <v>1133</v>
      </c>
      <c r="J103" s="115" t="s">
        <v>85</v>
      </c>
      <c r="K103" s="114">
        <v>140</v>
      </c>
      <c r="L103" s="114">
        <f t="shared" ref="L103:L133" si="3">ROUND(L102+K103,5)</f>
        <v>84359.44</v>
      </c>
    </row>
    <row r="104" spans="1:12" x14ac:dyDescent="0.25">
      <c r="A104" s="115"/>
      <c r="B104" s="115"/>
      <c r="C104" s="115"/>
      <c r="D104" s="115"/>
      <c r="E104" s="115" t="s">
        <v>336</v>
      </c>
      <c r="F104" s="135">
        <v>43679</v>
      </c>
      <c r="G104" s="115" t="s">
        <v>335</v>
      </c>
      <c r="H104" s="115" t="s">
        <v>1132</v>
      </c>
      <c r="I104" s="115" t="s">
        <v>1133</v>
      </c>
      <c r="J104" s="115" t="s">
        <v>85</v>
      </c>
      <c r="K104" s="114">
        <v>75.5</v>
      </c>
      <c r="L104" s="114">
        <f t="shared" si="3"/>
        <v>84434.94</v>
      </c>
    </row>
    <row r="105" spans="1:12" x14ac:dyDescent="0.25">
      <c r="A105" s="115"/>
      <c r="B105" s="115"/>
      <c r="C105" s="115"/>
      <c r="D105" s="115"/>
      <c r="E105" s="115" t="s">
        <v>336</v>
      </c>
      <c r="F105" s="135">
        <v>43682</v>
      </c>
      <c r="G105" s="115" t="s">
        <v>335</v>
      </c>
      <c r="H105" s="115" t="s">
        <v>1132</v>
      </c>
      <c r="I105" s="115" t="s">
        <v>1133</v>
      </c>
      <c r="J105" s="115" t="s">
        <v>85</v>
      </c>
      <c r="K105" s="114">
        <v>497</v>
      </c>
      <c r="L105" s="114">
        <f t="shared" si="3"/>
        <v>84931.94</v>
      </c>
    </row>
    <row r="106" spans="1:12" x14ac:dyDescent="0.25">
      <c r="A106" s="115"/>
      <c r="B106" s="115"/>
      <c r="C106" s="115"/>
      <c r="D106" s="115"/>
      <c r="E106" s="115" t="s">
        <v>336</v>
      </c>
      <c r="F106" s="135">
        <v>43683</v>
      </c>
      <c r="G106" s="115" t="s">
        <v>335</v>
      </c>
      <c r="H106" s="115" t="s">
        <v>1132</v>
      </c>
      <c r="I106" s="115" t="s">
        <v>1133</v>
      </c>
      <c r="J106" s="115" t="s">
        <v>85</v>
      </c>
      <c r="K106" s="114">
        <v>35</v>
      </c>
      <c r="L106" s="114">
        <f t="shared" si="3"/>
        <v>84966.94</v>
      </c>
    </row>
    <row r="107" spans="1:12" x14ac:dyDescent="0.25">
      <c r="A107" s="115"/>
      <c r="B107" s="115"/>
      <c r="C107" s="115"/>
      <c r="D107" s="115"/>
      <c r="E107" s="115" t="s">
        <v>336</v>
      </c>
      <c r="F107" s="135">
        <v>43684</v>
      </c>
      <c r="G107" s="115" t="s">
        <v>335</v>
      </c>
      <c r="H107" s="115" t="s">
        <v>1132</v>
      </c>
      <c r="I107" s="115" t="s">
        <v>1133</v>
      </c>
      <c r="J107" s="115" t="s">
        <v>85</v>
      </c>
      <c r="K107" s="114">
        <v>99</v>
      </c>
      <c r="L107" s="114">
        <f t="shared" si="3"/>
        <v>85065.94</v>
      </c>
    </row>
    <row r="108" spans="1:12" x14ac:dyDescent="0.25">
      <c r="A108" s="115"/>
      <c r="B108" s="115"/>
      <c r="C108" s="115"/>
      <c r="D108" s="115"/>
      <c r="E108" s="115" t="s">
        <v>336</v>
      </c>
      <c r="F108" s="135">
        <v>43685</v>
      </c>
      <c r="G108" s="115" t="s">
        <v>335</v>
      </c>
      <c r="H108" s="115" t="s">
        <v>1132</v>
      </c>
      <c r="I108" s="115" t="s">
        <v>1133</v>
      </c>
      <c r="J108" s="115" t="s">
        <v>85</v>
      </c>
      <c r="K108" s="114">
        <v>120</v>
      </c>
      <c r="L108" s="114">
        <f t="shared" si="3"/>
        <v>85185.94</v>
      </c>
    </row>
    <row r="109" spans="1:12" x14ac:dyDescent="0.25">
      <c r="A109" s="115"/>
      <c r="B109" s="115"/>
      <c r="C109" s="115"/>
      <c r="D109" s="115"/>
      <c r="E109" s="115" t="s">
        <v>336</v>
      </c>
      <c r="F109" s="135">
        <v>43686</v>
      </c>
      <c r="G109" s="115" t="s">
        <v>335</v>
      </c>
      <c r="H109" s="115" t="s">
        <v>1132</v>
      </c>
      <c r="I109" s="115" t="s">
        <v>1133</v>
      </c>
      <c r="J109" s="115" t="s">
        <v>85</v>
      </c>
      <c r="K109" s="114">
        <v>186</v>
      </c>
      <c r="L109" s="114">
        <f t="shared" si="3"/>
        <v>85371.94</v>
      </c>
    </row>
    <row r="110" spans="1:12" x14ac:dyDescent="0.25">
      <c r="A110" s="115"/>
      <c r="B110" s="115"/>
      <c r="C110" s="115"/>
      <c r="D110" s="115"/>
      <c r="E110" s="115" t="s">
        <v>329</v>
      </c>
      <c r="F110" s="135">
        <v>43689</v>
      </c>
      <c r="G110" s="115" t="s">
        <v>1286</v>
      </c>
      <c r="H110" s="115" t="s">
        <v>330</v>
      </c>
      <c r="I110" s="115" t="s">
        <v>1208</v>
      </c>
      <c r="J110" s="115" t="s">
        <v>265</v>
      </c>
      <c r="K110" s="114">
        <v>-1871.8</v>
      </c>
      <c r="L110" s="114">
        <f t="shared" si="3"/>
        <v>83500.14</v>
      </c>
    </row>
    <row r="111" spans="1:12" x14ac:dyDescent="0.25">
      <c r="A111" s="115"/>
      <c r="B111" s="115"/>
      <c r="C111" s="115"/>
      <c r="D111" s="115"/>
      <c r="E111" s="115" t="s">
        <v>336</v>
      </c>
      <c r="F111" s="135">
        <v>43689</v>
      </c>
      <c r="G111" s="115" t="s">
        <v>335</v>
      </c>
      <c r="H111" s="115" t="s">
        <v>1132</v>
      </c>
      <c r="I111" s="115" t="s">
        <v>1133</v>
      </c>
      <c r="J111" s="115" t="s">
        <v>85</v>
      </c>
      <c r="K111" s="114">
        <v>103</v>
      </c>
      <c r="L111" s="114">
        <f t="shared" si="3"/>
        <v>83603.14</v>
      </c>
    </row>
    <row r="112" spans="1:12" x14ac:dyDescent="0.25">
      <c r="A112" s="115"/>
      <c r="B112" s="115"/>
      <c r="C112" s="115"/>
      <c r="D112" s="115"/>
      <c r="E112" s="115" t="s">
        <v>336</v>
      </c>
      <c r="F112" s="135">
        <v>43690</v>
      </c>
      <c r="G112" s="115" t="s">
        <v>335</v>
      </c>
      <c r="H112" s="115" t="s">
        <v>1132</v>
      </c>
      <c r="I112" s="115" t="s">
        <v>1133</v>
      </c>
      <c r="J112" s="115" t="s">
        <v>85</v>
      </c>
      <c r="K112" s="114">
        <v>206</v>
      </c>
      <c r="L112" s="114">
        <f t="shared" si="3"/>
        <v>83809.14</v>
      </c>
    </row>
    <row r="113" spans="1:12" x14ac:dyDescent="0.25">
      <c r="A113" s="115"/>
      <c r="B113" s="115"/>
      <c r="C113" s="115"/>
      <c r="D113" s="115"/>
      <c r="E113" s="115" t="s">
        <v>336</v>
      </c>
      <c r="F113" s="135">
        <v>43690</v>
      </c>
      <c r="G113" s="115" t="s">
        <v>335</v>
      </c>
      <c r="H113" s="115" t="s">
        <v>1132</v>
      </c>
      <c r="I113" s="115" t="s">
        <v>1133</v>
      </c>
      <c r="J113" s="115" t="s">
        <v>85</v>
      </c>
      <c r="K113" s="114">
        <v>70</v>
      </c>
      <c r="L113" s="114">
        <f t="shared" si="3"/>
        <v>83879.14</v>
      </c>
    </row>
    <row r="114" spans="1:12" x14ac:dyDescent="0.25">
      <c r="A114" s="115"/>
      <c r="B114" s="115"/>
      <c r="C114" s="115"/>
      <c r="D114" s="115"/>
      <c r="E114" s="115" t="s">
        <v>336</v>
      </c>
      <c r="F114" s="135">
        <v>43691</v>
      </c>
      <c r="G114" s="115" t="s">
        <v>335</v>
      </c>
      <c r="H114" s="115" t="s">
        <v>1132</v>
      </c>
      <c r="I114" s="115" t="s">
        <v>1133</v>
      </c>
      <c r="J114" s="115" t="s">
        <v>85</v>
      </c>
      <c r="K114" s="114">
        <v>133</v>
      </c>
      <c r="L114" s="114">
        <f t="shared" si="3"/>
        <v>84012.14</v>
      </c>
    </row>
    <row r="115" spans="1:12" x14ac:dyDescent="0.25">
      <c r="A115" s="115"/>
      <c r="B115" s="115"/>
      <c r="C115" s="115"/>
      <c r="D115" s="115"/>
      <c r="E115" s="115" t="s">
        <v>336</v>
      </c>
      <c r="F115" s="135">
        <v>43692</v>
      </c>
      <c r="G115" s="115" t="s">
        <v>335</v>
      </c>
      <c r="H115" s="115" t="s">
        <v>1132</v>
      </c>
      <c r="I115" s="115" t="s">
        <v>1133</v>
      </c>
      <c r="J115" s="115" t="s">
        <v>85</v>
      </c>
      <c r="K115" s="114">
        <v>64</v>
      </c>
      <c r="L115" s="114">
        <f t="shared" si="3"/>
        <v>84076.14</v>
      </c>
    </row>
    <row r="116" spans="1:12" x14ac:dyDescent="0.25">
      <c r="A116" s="115"/>
      <c r="B116" s="115"/>
      <c r="C116" s="115"/>
      <c r="D116" s="115"/>
      <c r="E116" s="115" t="s">
        <v>332</v>
      </c>
      <c r="F116" s="135">
        <v>43692</v>
      </c>
      <c r="G116" s="115" t="s">
        <v>335</v>
      </c>
      <c r="H116" s="115" t="s">
        <v>334</v>
      </c>
      <c r="I116" s="115" t="s">
        <v>1219</v>
      </c>
      <c r="J116" s="115" t="s">
        <v>205</v>
      </c>
      <c r="K116" s="114">
        <v>-31.61</v>
      </c>
      <c r="L116" s="114">
        <f t="shared" si="3"/>
        <v>84044.53</v>
      </c>
    </row>
    <row r="117" spans="1:12" x14ac:dyDescent="0.25">
      <c r="A117" s="115"/>
      <c r="B117" s="115"/>
      <c r="C117" s="115"/>
      <c r="D117" s="115"/>
      <c r="E117" s="115" t="s">
        <v>336</v>
      </c>
      <c r="F117" s="135">
        <v>43693</v>
      </c>
      <c r="G117" s="115" t="s">
        <v>335</v>
      </c>
      <c r="H117" s="115" t="s">
        <v>1132</v>
      </c>
      <c r="I117" s="115" t="s">
        <v>1133</v>
      </c>
      <c r="J117" s="115" t="s">
        <v>85</v>
      </c>
      <c r="K117" s="114">
        <v>51</v>
      </c>
      <c r="L117" s="114">
        <f t="shared" si="3"/>
        <v>84095.53</v>
      </c>
    </row>
    <row r="118" spans="1:12" x14ac:dyDescent="0.25">
      <c r="A118" s="115"/>
      <c r="B118" s="115"/>
      <c r="C118" s="115"/>
      <c r="D118" s="115"/>
      <c r="E118" s="115" t="s">
        <v>336</v>
      </c>
      <c r="F118" s="135">
        <v>43693</v>
      </c>
      <c r="G118" s="115" t="s">
        <v>335</v>
      </c>
      <c r="H118" s="115" t="s">
        <v>1132</v>
      </c>
      <c r="I118" s="115" t="s">
        <v>1133</v>
      </c>
      <c r="J118" s="115" t="s">
        <v>85</v>
      </c>
      <c r="K118" s="114">
        <v>157.19999999999999</v>
      </c>
      <c r="L118" s="114">
        <f t="shared" si="3"/>
        <v>84252.73</v>
      </c>
    </row>
    <row r="119" spans="1:12" x14ac:dyDescent="0.25">
      <c r="A119" s="115"/>
      <c r="B119" s="115"/>
      <c r="C119" s="115"/>
      <c r="D119" s="115"/>
      <c r="E119" s="115" t="s">
        <v>336</v>
      </c>
      <c r="F119" s="135">
        <v>43697</v>
      </c>
      <c r="G119" s="115" t="s">
        <v>335</v>
      </c>
      <c r="H119" s="115" t="s">
        <v>1132</v>
      </c>
      <c r="I119" s="115" t="s">
        <v>1133</v>
      </c>
      <c r="J119" s="115" t="s">
        <v>85</v>
      </c>
      <c r="K119" s="114">
        <v>167</v>
      </c>
      <c r="L119" s="114">
        <f t="shared" si="3"/>
        <v>84419.73</v>
      </c>
    </row>
    <row r="120" spans="1:12" x14ac:dyDescent="0.25">
      <c r="A120" s="115"/>
      <c r="B120" s="115"/>
      <c r="C120" s="115"/>
      <c r="D120" s="115"/>
      <c r="E120" s="115" t="s">
        <v>336</v>
      </c>
      <c r="F120" s="135">
        <v>43697</v>
      </c>
      <c r="G120" s="115" t="s">
        <v>335</v>
      </c>
      <c r="H120" s="115" t="s">
        <v>1132</v>
      </c>
      <c r="I120" s="115" t="s">
        <v>1133</v>
      </c>
      <c r="J120" s="115" t="s">
        <v>85</v>
      </c>
      <c r="K120" s="114">
        <v>20</v>
      </c>
      <c r="L120" s="114">
        <f t="shared" si="3"/>
        <v>84439.73</v>
      </c>
    </row>
    <row r="121" spans="1:12" x14ac:dyDescent="0.25">
      <c r="A121" s="115"/>
      <c r="B121" s="115"/>
      <c r="C121" s="115"/>
      <c r="D121" s="115"/>
      <c r="E121" s="115" t="s">
        <v>336</v>
      </c>
      <c r="F121" s="135">
        <v>43697</v>
      </c>
      <c r="G121" s="115" t="s">
        <v>335</v>
      </c>
      <c r="H121" s="115" t="s">
        <v>1132</v>
      </c>
      <c r="I121" s="115" t="s">
        <v>1133</v>
      </c>
      <c r="J121" s="115" t="s">
        <v>85</v>
      </c>
      <c r="K121" s="114">
        <v>10</v>
      </c>
      <c r="L121" s="114">
        <f t="shared" si="3"/>
        <v>84449.73</v>
      </c>
    </row>
    <row r="122" spans="1:12" x14ac:dyDescent="0.25">
      <c r="A122" s="115"/>
      <c r="B122" s="115"/>
      <c r="C122" s="115"/>
      <c r="D122" s="115"/>
      <c r="E122" s="115" t="s">
        <v>336</v>
      </c>
      <c r="F122" s="135">
        <v>43698</v>
      </c>
      <c r="G122" s="115" t="s">
        <v>335</v>
      </c>
      <c r="H122" s="115" t="s">
        <v>1132</v>
      </c>
      <c r="I122" s="115" t="s">
        <v>1133</v>
      </c>
      <c r="J122" s="115" t="s">
        <v>85</v>
      </c>
      <c r="K122" s="114">
        <v>73</v>
      </c>
      <c r="L122" s="114">
        <f t="shared" si="3"/>
        <v>84522.73</v>
      </c>
    </row>
    <row r="123" spans="1:12" x14ac:dyDescent="0.25">
      <c r="A123" s="115"/>
      <c r="B123" s="115"/>
      <c r="C123" s="115"/>
      <c r="D123" s="115"/>
      <c r="E123" s="115" t="s">
        <v>336</v>
      </c>
      <c r="F123" s="135">
        <v>43698</v>
      </c>
      <c r="G123" s="115" t="s">
        <v>335</v>
      </c>
      <c r="H123" s="115" t="s">
        <v>1132</v>
      </c>
      <c r="I123" s="115" t="s">
        <v>1133</v>
      </c>
      <c r="J123" s="115" t="s">
        <v>85</v>
      </c>
      <c r="K123" s="114">
        <v>195.5</v>
      </c>
      <c r="L123" s="114">
        <f t="shared" si="3"/>
        <v>84718.23</v>
      </c>
    </row>
    <row r="124" spans="1:12" x14ac:dyDescent="0.25">
      <c r="A124" s="115"/>
      <c r="B124" s="115"/>
      <c r="C124" s="115"/>
      <c r="D124" s="115"/>
      <c r="E124" s="115" t="s">
        <v>336</v>
      </c>
      <c r="F124" s="135">
        <v>43698</v>
      </c>
      <c r="G124" s="115" t="s">
        <v>335</v>
      </c>
      <c r="H124" s="115" t="s">
        <v>1132</v>
      </c>
      <c r="I124" s="115" t="s">
        <v>1133</v>
      </c>
      <c r="J124" s="115" t="s">
        <v>85</v>
      </c>
      <c r="K124" s="114">
        <v>218.8</v>
      </c>
      <c r="L124" s="114">
        <f t="shared" si="3"/>
        <v>84937.03</v>
      </c>
    </row>
    <row r="125" spans="1:12" x14ac:dyDescent="0.25">
      <c r="A125" s="115"/>
      <c r="B125" s="115"/>
      <c r="C125" s="115"/>
      <c r="D125" s="115"/>
      <c r="E125" s="115" t="s">
        <v>329</v>
      </c>
      <c r="F125" s="135">
        <v>43703</v>
      </c>
      <c r="G125" s="115" t="s">
        <v>1287</v>
      </c>
      <c r="H125" s="115" t="s">
        <v>330</v>
      </c>
      <c r="I125" s="115" t="s">
        <v>1236</v>
      </c>
      <c r="J125" s="115" t="s">
        <v>265</v>
      </c>
      <c r="K125" s="114">
        <v>-6420.4</v>
      </c>
      <c r="L125" s="114">
        <f t="shared" si="3"/>
        <v>78516.63</v>
      </c>
    </row>
    <row r="126" spans="1:12" x14ac:dyDescent="0.25">
      <c r="A126" s="115"/>
      <c r="B126" s="115"/>
      <c r="C126" s="115"/>
      <c r="D126" s="115"/>
      <c r="E126" s="115" t="s">
        <v>336</v>
      </c>
      <c r="F126" s="135">
        <v>43703</v>
      </c>
      <c r="G126" s="115" t="s">
        <v>335</v>
      </c>
      <c r="H126" s="115" t="s">
        <v>1132</v>
      </c>
      <c r="I126" s="115" t="s">
        <v>1133</v>
      </c>
      <c r="J126" s="115" t="s">
        <v>85</v>
      </c>
      <c r="K126" s="114">
        <v>188</v>
      </c>
      <c r="L126" s="114">
        <f t="shared" si="3"/>
        <v>78704.63</v>
      </c>
    </row>
    <row r="127" spans="1:12" x14ac:dyDescent="0.25">
      <c r="A127" s="115"/>
      <c r="B127" s="115"/>
      <c r="C127" s="115"/>
      <c r="D127" s="115"/>
      <c r="E127" s="115" t="s">
        <v>336</v>
      </c>
      <c r="F127" s="135">
        <v>43704</v>
      </c>
      <c r="G127" s="115" t="s">
        <v>335</v>
      </c>
      <c r="H127" s="115" t="s">
        <v>1132</v>
      </c>
      <c r="I127" s="115" t="s">
        <v>1133</v>
      </c>
      <c r="J127" s="115" t="s">
        <v>85</v>
      </c>
      <c r="K127" s="114">
        <v>130</v>
      </c>
      <c r="L127" s="114">
        <f t="shared" si="3"/>
        <v>78834.63</v>
      </c>
    </row>
    <row r="128" spans="1:12" x14ac:dyDescent="0.25">
      <c r="A128" s="115"/>
      <c r="B128" s="115"/>
      <c r="C128" s="115"/>
      <c r="D128" s="115"/>
      <c r="E128" s="115" t="s">
        <v>336</v>
      </c>
      <c r="F128" s="135">
        <v>43704</v>
      </c>
      <c r="G128" s="115" t="s">
        <v>335</v>
      </c>
      <c r="H128" s="115" t="s">
        <v>1132</v>
      </c>
      <c r="I128" s="115" t="s">
        <v>1133</v>
      </c>
      <c r="J128" s="115" t="s">
        <v>85</v>
      </c>
      <c r="K128" s="114">
        <v>107</v>
      </c>
      <c r="L128" s="114">
        <f t="shared" si="3"/>
        <v>78941.63</v>
      </c>
    </row>
    <row r="129" spans="1:12" x14ac:dyDescent="0.25">
      <c r="A129" s="115"/>
      <c r="B129" s="115"/>
      <c r="C129" s="115"/>
      <c r="D129" s="115"/>
      <c r="E129" s="115" t="s">
        <v>336</v>
      </c>
      <c r="F129" s="135">
        <v>43704</v>
      </c>
      <c r="G129" s="115" t="s">
        <v>335</v>
      </c>
      <c r="H129" s="115" t="s">
        <v>1132</v>
      </c>
      <c r="I129" s="115" t="s">
        <v>1133</v>
      </c>
      <c r="J129" s="115" t="s">
        <v>85</v>
      </c>
      <c r="K129" s="114">
        <v>10</v>
      </c>
      <c r="L129" s="114">
        <f t="shared" si="3"/>
        <v>78951.63</v>
      </c>
    </row>
    <row r="130" spans="1:12" x14ac:dyDescent="0.25">
      <c r="A130" s="115"/>
      <c r="B130" s="115"/>
      <c r="C130" s="115"/>
      <c r="D130" s="115"/>
      <c r="E130" s="115" t="s">
        <v>336</v>
      </c>
      <c r="F130" s="135">
        <v>43705</v>
      </c>
      <c r="G130" s="115" t="s">
        <v>335</v>
      </c>
      <c r="H130" s="115" t="s">
        <v>1132</v>
      </c>
      <c r="I130" s="115" t="s">
        <v>1133</v>
      </c>
      <c r="J130" s="115" t="s">
        <v>85</v>
      </c>
      <c r="K130" s="114">
        <v>75</v>
      </c>
      <c r="L130" s="114">
        <f t="shared" si="3"/>
        <v>79026.63</v>
      </c>
    </row>
    <row r="131" spans="1:12" x14ac:dyDescent="0.25">
      <c r="A131" s="115"/>
      <c r="B131" s="115"/>
      <c r="C131" s="115"/>
      <c r="D131" s="115"/>
      <c r="E131" s="115" t="s">
        <v>329</v>
      </c>
      <c r="F131" s="135">
        <v>43706</v>
      </c>
      <c r="G131" s="115" t="s">
        <v>1288</v>
      </c>
      <c r="H131" s="115" t="s">
        <v>330</v>
      </c>
      <c r="I131" s="115" t="s">
        <v>1252</v>
      </c>
      <c r="J131" s="115" t="s">
        <v>265</v>
      </c>
      <c r="K131" s="114">
        <v>-7822</v>
      </c>
      <c r="L131" s="114">
        <f t="shared" si="3"/>
        <v>71204.63</v>
      </c>
    </row>
    <row r="132" spans="1:12" x14ac:dyDescent="0.25">
      <c r="A132" s="115"/>
      <c r="B132" s="115"/>
      <c r="C132" s="115"/>
      <c r="D132" s="115"/>
      <c r="E132" s="115" t="s">
        <v>336</v>
      </c>
      <c r="F132" s="135">
        <v>43706</v>
      </c>
      <c r="G132" s="115" t="s">
        <v>335</v>
      </c>
      <c r="H132" s="115" t="s">
        <v>1132</v>
      </c>
      <c r="I132" s="115" t="s">
        <v>1133</v>
      </c>
      <c r="J132" s="115" t="s">
        <v>85</v>
      </c>
      <c r="K132" s="114">
        <v>309</v>
      </c>
      <c r="L132" s="114">
        <f t="shared" si="3"/>
        <v>71513.63</v>
      </c>
    </row>
    <row r="133" spans="1:12" ht="15.75" thickBot="1" x14ac:dyDescent="0.3">
      <c r="A133" s="115"/>
      <c r="B133" s="115"/>
      <c r="C133" s="115"/>
      <c r="D133" s="115"/>
      <c r="E133" s="115" t="s">
        <v>336</v>
      </c>
      <c r="F133" s="135">
        <v>43707</v>
      </c>
      <c r="G133" s="115" t="s">
        <v>335</v>
      </c>
      <c r="H133" s="115" t="s">
        <v>1132</v>
      </c>
      <c r="I133" s="115" t="s">
        <v>1133</v>
      </c>
      <c r="J133" s="115" t="s">
        <v>85</v>
      </c>
      <c r="K133" s="117">
        <v>40</v>
      </c>
      <c r="L133" s="117">
        <f t="shared" si="3"/>
        <v>71553.63</v>
      </c>
    </row>
    <row r="134" spans="1:12" x14ac:dyDescent="0.25">
      <c r="A134" s="115"/>
      <c r="B134" s="115" t="s">
        <v>343</v>
      </c>
      <c r="C134" s="115"/>
      <c r="D134" s="115"/>
      <c r="E134" s="115"/>
      <c r="F134" s="135"/>
      <c r="G134" s="115"/>
      <c r="H134" s="115"/>
      <c r="I134" s="115"/>
      <c r="J134" s="115"/>
      <c r="K134" s="114">
        <f>ROUND(SUM(K102:K133),5)</f>
        <v>-12665.81</v>
      </c>
      <c r="L134" s="114">
        <f>L133</f>
        <v>71553.63</v>
      </c>
    </row>
    <row r="135" spans="1:12" x14ac:dyDescent="0.25">
      <c r="A135" s="107"/>
      <c r="B135" s="107" t="s">
        <v>261</v>
      </c>
      <c r="C135" s="107"/>
      <c r="D135" s="107"/>
      <c r="E135" s="107"/>
      <c r="F135" s="133"/>
      <c r="G135" s="107"/>
      <c r="H135" s="107"/>
      <c r="I135" s="107"/>
      <c r="J135" s="107"/>
      <c r="K135" s="134"/>
      <c r="L135" s="134">
        <v>522.54999999999995</v>
      </c>
    </row>
    <row r="136" spans="1:12" ht="15.75" thickBot="1" x14ac:dyDescent="0.3">
      <c r="A136" s="101"/>
      <c r="B136" s="101"/>
      <c r="C136" s="101"/>
      <c r="D136" s="101"/>
      <c r="E136" s="115" t="s">
        <v>332</v>
      </c>
      <c r="F136" s="135">
        <v>43692</v>
      </c>
      <c r="G136" s="115" t="s">
        <v>335</v>
      </c>
      <c r="H136" s="115" t="s">
        <v>334</v>
      </c>
      <c r="I136" s="115" t="s">
        <v>1219</v>
      </c>
      <c r="J136" s="115" t="s">
        <v>205</v>
      </c>
      <c r="K136" s="117">
        <v>-29.98</v>
      </c>
      <c r="L136" s="117">
        <f>ROUND(L135+K136,5)</f>
        <v>492.57</v>
      </c>
    </row>
    <row r="137" spans="1:12" x14ac:dyDescent="0.25">
      <c r="A137" s="115"/>
      <c r="B137" s="115" t="s">
        <v>344</v>
      </c>
      <c r="C137" s="115"/>
      <c r="D137" s="115"/>
      <c r="E137" s="115"/>
      <c r="F137" s="135"/>
      <c r="G137" s="115"/>
      <c r="H137" s="115"/>
      <c r="I137" s="115"/>
      <c r="J137" s="115"/>
      <c r="K137" s="114">
        <f>ROUND(SUM(K135:K136),5)</f>
        <v>-29.98</v>
      </c>
      <c r="L137" s="114">
        <f>L136</f>
        <v>492.57</v>
      </c>
    </row>
    <row r="138" spans="1:12" x14ac:dyDescent="0.25">
      <c r="A138" s="107"/>
      <c r="B138" s="107" t="s">
        <v>262</v>
      </c>
      <c r="C138" s="107"/>
      <c r="D138" s="107"/>
      <c r="E138" s="107"/>
      <c r="F138" s="133"/>
      <c r="G138" s="107"/>
      <c r="H138" s="107"/>
      <c r="I138" s="107"/>
      <c r="J138" s="107"/>
      <c r="K138" s="134"/>
      <c r="L138" s="134">
        <v>1320536.18</v>
      </c>
    </row>
    <row r="139" spans="1:12" x14ac:dyDescent="0.25">
      <c r="A139" s="115"/>
      <c r="B139" s="115"/>
      <c r="C139" s="115"/>
      <c r="D139" s="115"/>
      <c r="E139" s="115" t="s">
        <v>333</v>
      </c>
      <c r="F139" s="135">
        <v>43704</v>
      </c>
      <c r="G139" s="115" t="s">
        <v>501</v>
      </c>
      <c r="H139" s="115" t="s">
        <v>334</v>
      </c>
      <c r="I139" s="115" t="s">
        <v>1248</v>
      </c>
      <c r="J139" s="115" t="s">
        <v>258</v>
      </c>
      <c r="K139" s="114">
        <v>30000</v>
      </c>
      <c r="L139" s="114">
        <f>ROUND(L138+K139,5)</f>
        <v>1350536.18</v>
      </c>
    </row>
    <row r="140" spans="1:12" x14ac:dyDescent="0.25">
      <c r="A140" s="115"/>
      <c r="B140" s="115"/>
      <c r="C140" s="115"/>
      <c r="D140" s="115"/>
      <c r="E140" s="115" t="s">
        <v>333</v>
      </c>
      <c r="F140" s="135">
        <v>43707</v>
      </c>
      <c r="G140" s="115" t="s">
        <v>501</v>
      </c>
      <c r="H140" s="115" t="s">
        <v>334</v>
      </c>
      <c r="I140" s="115" t="s">
        <v>1248</v>
      </c>
      <c r="J140" s="115" t="s">
        <v>258</v>
      </c>
      <c r="K140" s="114">
        <v>30000</v>
      </c>
      <c r="L140" s="114">
        <f>ROUND(L139+K140,5)</f>
        <v>1380536.18</v>
      </c>
    </row>
    <row r="141" spans="1:12" ht="15.75" thickBot="1" x14ac:dyDescent="0.3">
      <c r="A141" s="115"/>
      <c r="B141" s="115"/>
      <c r="C141" s="115"/>
      <c r="D141" s="115"/>
      <c r="E141" s="115" t="s">
        <v>336</v>
      </c>
      <c r="F141" s="135">
        <v>43707</v>
      </c>
      <c r="G141" s="115" t="s">
        <v>335</v>
      </c>
      <c r="H141" s="115" t="s">
        <v>334</v>
      </c>
      <c r="I141" s="115" t="s">
        <v>1289</v>
      </c>
      <c r="J141" s="115" t="s">
        <v>89</v>
      </c>
      <c r="K141" s="117">
        <v>22.53</v>
      </c>
      <c r="L141" s="117">
        <f>ROUND(L140+K141,5)</f>
        <v>1380558.71</v>
      </c>
    </row>
    <row r="142" spans="1:12" x14ac:dyDescent="0.25">
      <c r="A142" s="115"/>
      <c r="B142" s="115" t="s">
        <v>345</v>
      </c>
      <c r="C142" s="115"/>
      <c r="D142" s="115"/>
      <c r="E142" s="115"/>
      <c r="F142" s="135"/>
      <c r="G142" s="115"/>
      <c r="H142" s="115"/>
      <c r="I142" s="115"/>
      <c r="J142" s="115"/>
      <c r="K142" s="114">
        <f>ROUND(SUM(K138:K141),5)</f>
        <v>60022.53</v>
      </c>
      <c r="L142" s="114">
        <f>L141</f>
        <v>1380558.71</v>
      </c>
    </row>
    <row r="143" spans="1:12" x14ac:dyDescent="0.25">
      <c r="A143" s="107"/>
      <c r="B143" s="107" t="s">
        <v>263</v>
      </c>
      <c r="C143" s="107"/>
      <c r="D143" s="107"/>
      <c r="E143" s="107"/>
      <c r="F143" s="133"/>
      <c r="G143" s="107"/>
      <c r="H143" s="107"/>
      <c r="I143" s="107"/>
      <c r="J143" s="107"/>
      <c r="K143" s="134"/>
      <c r="L143" s="134">
        <v>27557.42</v>
      </c>
    </row>
    <row r="144" spans="1:12" x14ac:dyDescent="0.25">
      <c r="A144" s="115"/>
      <c r="B144" s="115"/>
      <c r="C144" s="115"/>
      <c r="D144" s="115"/>
      <c r="E144" s="115" t="s">
        <v>336</v>
      </c>
      <c r="F144" s="135">
        <v>43678</v>
      </c>
      <c r="G144" s="115" t="s">
        <v>335</v>
      </c>
      <c r="H144" s="115" t="s">
        <v>328</v>
      </c>
      <c r="I144" s="115" t="s">
        <v>336</v>
      </c>
      <c r="J144" s="115" t="s">
        <v>715</v>
      </c>
      <c r="K144" s="114">
        <v>145</v>
      </c>
      <c r="L144" s="114">
        <f t="shared" ref="L144:L179" si="4">ROUND(L143+K144,5)</f>
        <v>27702.42</v>
      </c>
    </row>
    <row r="145" spans="1:12" x14ac:dyDescent="0.25">
      <c r="A145" s="115"/>
      <c r="B145" s="115"/>
      <c r="C145" s="115"/>
      <c r="D145" s="115"/>
      <c r="E145" s="115" t="s">
        <v>336</v>
      </c>
      <c r="F145" s="135">
        <v>43679</v>
      </c>
      <c r="G145" s="115" t="s">
        <v>335</v>
      </c>
      <c r="H145" s="115" t="s">
        <v>328</v>
      </c>
      <c r="I145" s="115" t="s">
        <v>336</v>
      </c>
      <c r="J145" s="115" t="s">
        <v>715</v>
      </c>
      <c r="K145" s="114">
        <v>365</v>
      </c>
      <c r="L145" s="114">
        <f t="shared" si="4"/>
        <v>28067.42</v>
      </c>
    </row>
    <row r="146" spans="1:12" x14ac:dyDescent="0.25">
      <c r="A146" s="115"/>
      <c r="B146" s="115"/>
      <c r="C146" s="115"/>
      <c r="D146" s="115"/>
      <c r="E146" s="115" t="s">
        <v>336</v>
      </c>
      <c r="F146" s="135">
        <v>43682</v>
      </c>
      <c r="G146" s="115" t="s">
        <v>335</v>
      </c>
      <c r="H146" s="115" t="s">
        <v>328</v>
      </c>
      <c r="I146" s="115" t="s">
        <v>336</v>
      </c>
      <c r="J146" s="115" t="s">
        <v>715</v>
      </c>
      <c r="K146" s="114">
        <v>350</v>
      </c>
      <c r="L146" s="114">
        <f t="shared" si="4"/>
        <v>28417.42</v>
      </c>
    </row>
    <row r="147" spans="1:12" x14ac:dyDescent="0.25">
      <c r="A147" s="115"/>
      <c r="B147" s="115"/>
      <c r="C147" s="115"/>
      <c r="D147" s="115"/>
      <c r="E147" s="115" t="s">
        <v>336</v>
      </c>
      <c r="F147" s="135">
        <v>43683</v>
      </c>
      <c r="G147" s="115" t="s">
        <v>335</v>
      </c>
      <c r="H147" s="115" t="s">
        <v>328</v>
      </c>
      <c r="I147" s="115" t="s">
        <v>336</v>
      </c>
      <c r="J147" s="115" t="s">
        <v>715</v>
      </c>
      <c r="K147" s="114">
        <v>1200</v>
      </c>
      <c r="L147" s="114">
        <f t="shared" si="4"/>
        <v>29617.42</v>
      </c>
    </row>
    <row r="148" spans="1:12" x14ac:dyDescent="0.25">
      <c r="A148" s="115"/>
      <c r="B148" s="115"/>
      <c r="C148" s="115"/>
      <c r="D148" s="115"/>
      <c r="E148" s="115" t="s">
        <v>336</v>
      </c>
      <c r="F148" s="135">
        <v>43684</v>
      </c>
      <c r="G148" s="115" t="s">
        <v>335</v>
      </c>
      <c r="H148" s="115" t="s">
        <v>328</v>
      </c>
      <c r="I148" s="115" t="s">
        <v>336</v>
      </c>
      <c r="J148" s="115" t="s">
        <v>715</v>
      </c>
      <c r="K148" s="114">
        <v>180</v>
      </c>
      <c r="L148" s="114">
        <f t="shared" si="4"/>
        <v>29797.42</v>
      </c>
    </row>
    <row r="149" spans="1:12" x14ac:dyDescent="0.25">
      <c r="A149" s="115"/>
      <c r="B149" s="115"/>
      <c r="C149" s="115"/>
      <c r="D149" s="115"/>
      <c r="E149" s="115" t="s">
        <v>336</v>
      </c>
      <c r="F149" s="135">
        <v>43685</v>
      </c>
      <c r="G149" s="115" t="s">
        <v>335</v>
      </c>
      <c r="H149" s="115" t="s">
        <v>328</v>
      </c>
      <c r="I149" s="115" t="s">
        <v>336</v>
      </c>
      <c r="J149" s="115" t="s">
        <v>715</v>
      </c>
      <c r="K149" s="114">
        <v>480</v>
      </c>
      <c r="L149" s="114">
        <f t="shared" si="4"/>
        <v>30277.42</v>
      </c>
    </row>
    <row r="150" spans="1:12" x14ac:dyDescent="0.25">
      <c r="A150" s="115"/>
      <c r="B150" s="115"/>
      <c r="C150" s="115"/>
      <c r="D150" s="115"/>
      <c r="E150" s="115" t="s">
        <v>336</v>
      </c>
      <c r="F150" s="135">
        <v>43689</v>
      </c>
      <c r="G150" s="115" t="s">
        <v>335</v>
      </c>
      <c r="H150" s="115" t="s">
        <v>328</v>
      </c>
      <c r="I150" s="115" t="s">
        <v>336</v>
      </c>
      <c r="J150" s="115" t="s">
        <v>715</v>
      </c>
      <c r="K150" s="114">
        <v>60</v>
      </c>
      <c r="L150" s="114">
        <f t="shared" si="4"/>
        <v>30337.42</v>
      </c>
    </row>
    <row r="151" spans="1:12" x14ac:dyDescent="0.25">
      <c r="A151" s="115"/>
      <c r="B151" s="115"/>
      <c r="C151" s="115"/>
      <c r="D151" s="115"/>
      <c r="E151" s="115" t="s">
        <v>336</v>
      </c>
      <c r="F151" s="135">
        <v>43690</v>
      </c>
      <c r="G151" s="115" t="s">
        <v>335</v>
      </c>
      <c r="H151" s="115" t="s">
        <v>328</v>
      </c>
      <c r="I151" s="115" t="s">
        <v>336</v>
      </c>
      <c r="J151" s="115" t="s">
        <v>715</v>
      </c>
      <c r="K151" s="114">
        <v>660</v>
      </c>
      <c r="L151" s="114">
        <f t="shared" si="4"/>
        <v>30997.42</v>
      </c>
    </row>
    <row r="152" spans="1:12" x14ac:dyDescent="0.25">
      <c r="A152" s="115"/>
      <c r="B152" s="115"/>
      <c r="C152" s="115"/>
      <c r="D152" s="115"/>
      <c r="E152" s="115" t="s">
        <v>336</v>
      </c>
      <c r="F152" s="135">
        <v>43691</v>
      </c>
      <c r="G152" s="115" t="s">
        <v>335</v>
      </c>
      <c r="H152" s="115" t="s">
        <v>328</v>
      </c>
      <c r="I152" s="115" t="s">
        <v>336</v>
      </c>
      <c r="J152" s="115" t="s">
        <v>715</v>
      </c>
      <c r="K152" s="114">
        <v>240</v>
      </c>
      <c r="L152" s="114">
        <f t="shared" si="4"/>
        <v>31237.42</v>
      </c>
    </row>
    <row r="153" spans="1:12" x14ac:dyDescent="0.25">
      <c r="A153" s="115"/>
      <c r="B153" s="115"/>
      <c r="C153" s="115"/>
      <c r="D153" s="115"/>
      <c r="E153" s="115" t="s">
        <v>332</v>
      </c>
      <c r="F153" s="135">
        <v>43692</v>
      </c>
      <c r="G153" s="115" t="s">
        <v>335</v>
      </c>
      <c r="H153" s="115" t="s">
        <v>334</v>
      </c>
      <c r="I153" s="115" t="s">
        <v>1219</v>
      </c>
      <c r="J153" s="115" t="s">
        <v>205</v>
      </c>
      <c r="K153" s="114">
        <v>-38.11</v>
      </c>
      <c r="L153" s="114">
        <f t="shared" si="4"/>
        <v>31199.31</v>
      </c>
    </row>
    <row r="154" spans="1:12" x14ac:dyDescent="0.25">
      <c r="A154" s="115"/>
      <c r="B154" s="115"/>
      <c r="C154" s="115"/>
      <c r="D154" s="115"/>
      <c r="E154" s="115" t="s">
        <v>336</v>
      </c>
      <c r="F154" s="135">
        <v>43693</v>
      </c>
      <c r="G154" s="115" t="s">
        <v>335</v>
      </c>
      <c r="H154" s="115" t="s">
        <v>328</v>
      </c>
      <c r="I154" s="115" t="s">
        <v>336</v>
      </c>
      <c r="J154" s="115" t="s">
        <v>715</v>
      </c>
      <c r="K154" s="114">
        <v>25</v>
      </c>
      <c r="L154" s="114">
        <f t="shared" si="4"/>
        <v>31224.31</v>
      </c>
    </row>
    <row r="155" spans="1:12" x14ac:dyDescent="0.25">
      <c r="A155" s="115"/>
      <c r="B155" s="115"/>
      <c r="C155" s="115"/>
      <c r="D155" s="115"/>
      <c r="E155" s="115" t="s">
        <v>336</v>
      </c>
      <c r="F155" s="135">
        <v>43696</v>
      </c>
      <c r="G155" s="115" t="s">
        <v>335</v>
      </c>
      <c r="H155" s="115" t="s">
        <v>328</v>
      </c>
      <c r="I155" s="115" t="s">
        <v>336</v>
      </c>
      <c r="J155" s="115" t="s">
        <v>715</v>
      </c>
      <c r="K155" s="114">
        <v>60</v>
      </c>
      <c r="L155" s="114">
        <f t="shared" si="4"/>
        <v>31284.31</v>
      </c>
    </row>
    <row r="156" spans="1:12" x14ac:dyDescent="0.25">
      <c r="A156" s="115"/>
      <c r="B156" s="115"/>
      <c r="C156" s="115"/>
      <c r="D156" s="115"/>
      <c r="E156" s="115" t="s">
        <v>336</v>
      </c>
      <c r="F156" s="135">
        <v>43697</v>
      </c>
      <c r="G156" s="115" t="s">
        <v>335</v>
      </c>
      <c r="H156" s="115" t="s">
        <v>328</v>
      </c>
      <c r="I156" s="115" t="s">
        <v>336</v>
      </c>
      <c r="J156" s="115" t="s">
        <v>715</v>
      </c>
      <c r="K156" s="114">
        <v>360</v>
      </c>
      <c r="L156" s="114">
        <f t="shared" si="4"/>
        <v>31644.31</v>
      </c>
    </row>
    <row r="157" spans="1:12" x14ac:dyDescent="0.25">
      <c r="A157" s="115"/>
      <c r="B157" s="115"/>
      <c r="C157" s="115"/>
      <c r="D157" s="115"/>
      <c r="E157" s="115" t="s">
        <v>336</v>
      </c>
      <c r="F157" s="135">
        <v>43698</v>
      </c>
      <c r="G157" s="115" t="s">
        <v>335</v>
      </c>
      <c r="H157" s="115" t="s">
        <v>328</v>
      </c>
      <c r="I157" s="115" t="s">
        <v>336</v>
      </c>
      <c r="J157" s="115" t="s">
        <v>715</v>
      </c>
      <c r="K157" s="114">
        <v>180</v>
      </c>
      <c r="L157" s="114">
        <f t="shared" si="4"/>
        <v>31824.31</v>
      </c>
    </row>
    <row r="158" spans="1:12" x14ac:dyDescent="0.25">
      <c r="A158" s="115"/>
      <c r="B158" s="115"/>
      <c r="C158" s="115"/>
      <c r="D158" s="115"/>
      <c r="E158" s="115" t="s">
        <v>336</v>
      </c>
      <c r="F158" s="135">
        <v>43699</v>
      </c>
      <c r="G158" s="115" t="s">
        <v>335</v>
      </c>
      <c r="H158" s="115" t="s">
        <v>328</v>
      </c>
      <c r="I158" s="115" t="s">
        <v>336</v>
      </c>
      <c r="J158" s="115" t="s">
        <v>715</v>
      </c>
      <c r="K158" s="114">
        <v>120</v>
      </c>
      <c r="L158" s="114">
        <f t="shared" si="4"/>
        <v>31944.31</v>
      </c>
    </row>
    <row r="159" spans="1:12" x14ac:dyDescent="0.25">
      <c r="A159" s="115"/>
      <c r="B159" s="115"/>
      <c r="C159" s="115"/>
      <c r="D159" s="115"/>
      <c r="E159" s="115" t="s">
        <v>336</v>
      </c>
      <c r="F159" s="135">
        <v>43699</v>
      </c>
      <c r="G159" s="115" t="s">
        <v>335</v>
      </c>
      <c r="H159" s="115" t="s">
        <v>328</v>
      </c>
      <c r="I159" s="115" t="s">
        <v>336</v>
      </c>
      <c r="J159" s="115" t="s">
        <v>715</v>
      </c>
      <c r="K159" s="114">
        <v>60</v>
      </c>
      <c r="L159" s="114">
        <f t="shared" si="4"/>
        <v>32004.31</v>
      </c>
    </row>
    <row r="160" spans="1:12" x14ac:dyDescent="0.25">
      <c r="A160" s="115"/>
      <c r="B160" s="115"/>
      <c r="C160" s="115"/>
      <c r="D160" s="115"/>
      <c r="E160" s="115" t="s">
        <v>336</v>
      </c>
      <c r="F160" s="135">
        <v>43704</v>
      </c>
      <c r="G160" s="115" t="s">
        <v>335</v>
      </c>
      <c r="H160" s="115" t="s">
        <v>328</v>
      </c>
      <c r="I160" s="115" t="s">
        <v>336</v>
      </c>
      <c r="J160" s="115" t="s">
        <v>715</v>
      </c>
      <c r="K160" s="114">
        <v>60</v>
      </c>
      <c r="L160" s="114">
        <f t="shared" si="4"/>
        <v>32064.31</v>
      </c>
    </row>
    <row r="161" spans="1:12" x14ac:dyDescent="0.25">
      <c r="A161" s="115"/>
      <c r="B161" s="115"/>
      <c r="C161" s="115"/>
      <c r="D161" s="115"/>
      <c r="E161" s="115" t="s">
        <v>331</v>
      </c>
      <c r="F161" s="135">
        <v>43704</v>
      </c>
      <c r="G161" s="115" t="s">
        <v>1290</v>
      </c>
      <c r="H161" s="115" t="s">
        <v>1119</v>
      </c>
      <c r="I161" s="115" t="s">
        <v>1291</v>
      </c>
      <c r="J161" s="115" t="s">
        <v>288</v>
      </c>
      <c r="K161" s="114">
        <v>-163.07</v>
      </c>
      <c r="L161" s="114">
        <f t="shared" si="4"/>
        <v>31901.24</v>
      </c>
    </row>
    <row r="162" spans="1:12" x14ac:dyDescent="0.25">
      <c r="A162" s="115"/>
      <c r="B162" s="115"/>
      <c r="C162" s="115"/>
      <c r="D162" s="115"/>
      <c r="E162" s="115" t="s">
        <v>331</v>
      </c>
      <c r="F162" s="135">
        <v>43704</v>
      </c>
      <c r="G162" s="115" t="s">
        <v>1292</v>
      </c>
      <c r="H162" s="115" t="s">
        <v>1293</v>
      </c>
      <c r="I162" s="115" t="s">
        <v>1294</v>
      </c>
      <c r="J162" s="115" t="s">
        <v>288</v>
      </c>
      <c r="K162" s="114">
        <v>-1214.76</v>
      </c>
      <c r="L162" s="114">
        <f t="shared" si="4"/>
        <v>30686.48</v>
      </c>
    </row>
    <row r="163" spans="1:12" x14ac:dyDescent="0.25">
      <c r="A163" s="115"/>
      <c r="B163" s="115"/>
      <c r="C163" s="115"/>
      <c r="D163" s="115"/>
      <c r="E163" s="115" t="s">
        <v>331</v>
      </c>
      <c r="F163" s="135">
        <v>43704</v>
      </c>
      <c r="G163" s="115" t="s">
        <v>1295</v>
      </c>
      <c r="H163" s="115" t="s">
        <v>1293</v>
      </c>
      <c r="I163" s="115" t="s">
        <v>1296</v>
      </c>
      <c r="J163" s="115" t="s">
        <v>288</v>
      </c>
      <c r="K163" s="114">
        <v>-728.1</v>
      </c>
      <c r="L163" s="114">
        <f t="shared" si="4"/>
        <v>29958.38</v>
      </c>
    </row>
    <row r="164" spans="1:12" x14ac:dyDescent="0.25">
      <c r="A164" s="115"/>
      <c r="B164" s="115"/>
      <c r="C164" s="115"/>
      <c r="D164" s="115"/>
      <c r="E164" s="115" t="s">
        <v>331</v>
      </c>
      <c r="F164" s="135">
        <v>43704</v>
      </c>
      <c r="G164" s="115" t="s">
        <v>1297</v>
      </c>
      <c r="H164" s="115" t="s">
        <v>1293</v>
      </c>
      <c r="I164" s="115" t="s">
        <v>1298</v>
      </c>
      <c r="J164" s="115" t="s">
        <v>288</v>
      </c>
      <c r="K164" s="114">
        <v>-925</v>
      </c>
      <c r="L164" s="114">
        <f t="shared" si="4"/>
        <v>29033.38</v>
      </c>
    </row>
    <row r="165" spans="1:12" x14ac:dyDescent="0.25">
      <c r="A165" s="115"/>
      <c r="B165" s="115"/>
      <c r="C165" s="115"/>
      <c r="D165" s="115"/>
      <c r="E165" s="115" t="s">
        <v>331</v>
      </c>
      <c r="F165" s="135">
        <v>43704</v>
      </c>
      <c r="G165" s="115" t="s">
        <v>1299</v>
      </c>
      <c r="H165" s="115" t="s">
        <v>1293</v>
      </c>
      <c r="I165" s="115" t="s">
        <v>1300</v>
      </c>
      <c r="J165" s="115" t="s">
        <v>288</v>
      </c>
      <c r="K165" s="114">
        <v>-935</v>
      </c>
      <c r="L165" s="114">
        <f t="shared" si="4"/>
        <v>28098.38</v>
      </c>
    </row>
    <row r="166" spans="1:12" x14ac:dyDescent="0.25">
      <c r="A166" s="115"/>
      <c r="B166" s="115"/>
      <c r="C166" s="115"/>
      <c r="D166" s="115"/>
      <c r="E166" s="115" t="s">
        <v>331</v>
      </c>
      <c r="F166" s="135">
        <v>43704</v>
      </c>
      <c r="G166" s="115" t="s">
        <v>1301</v>
      </c>
      <c r="H166" s="115" t="s">
        <v>1293</v>
      </c>
      <c r="I166" s="115" t="s">
        <v>1302</v>
      </c>
      <c r="J166" s="115" t="s">
        <v>288</v>
      </c>
      <c r="K166" s="114">
        <v>-1024</v>
      </c>
      <c r="L166" s="114">
        <f t="shared" si="4"/>
        <v>27074.38</v>
      </c>
    </row>
    <row r="167" spans="1:12" x14ac:dyDescent="0.25">
      <c r="A167" s="115"/>
      <c r="B167" s="115"/>
      <c r="C167" s="115"/>
      <c r="D167" s="115"/>
      <c r="E167" s="115" t="s">
        <v>331</v>
      </c>
      <c r="F167" s="135">
        <v>43704</v>
      </c>
      <c r="G167" s="115" t="s">
        <v>1303</v>
      </c>
      <c r="H167" s="115" t="s">
        <v>1293</v>
      </c>
      <c r="I167" s="115" t="s">
        <v>1304</v>
      </c>
      <c r="J167" s="115" t="s">
        <v>288</v>
      </c>
      <c r="K167" s="114">
        <v>-607.20000000000005</v>
      </c>
      <c r="L167" s="114">
        <f t="shared" si="4"/>
        <v>26467.18</v>
      </c>
    </row>
    <row r="168" spans="1:12" x14ac:dyDescent="0.25">
      <c r="A168" s="115"/>
      <c r="B168" s="115"/>
      <c r="C168" s="115"/>
      <c r="D168" s="115"/>
      <c r="E168" s="115" t="s">
        <v>331</v>
      </c>
      <c r="F168" s="135">
        <v>43704</v>
      </c>
      <c r="G168" s="115" t="s">
        <v>1305</v>
      </c>
      <c r="H168" s="115" t="s">
        <v>1293</v>
      </c>
      <c r="I168" s="115" t="s">
        <v>1306</v>
      </c>
      <c r="J168" s="115" t="s">
        <v>288</v>
      </c>
      <c r="K168" s="114">
        <v>-915</v>
      </c>
      <c r="L168" s="114">
        <f t="shared" si="4"/>
        <v>25552.18</v>
      </c>
    </row>
    <row r="169" spans="1:12" x14ac:dyDescent="0.25">
      <c r="A169" s="115"/>
      <c r="B169" s="115"/>
      <c r="C169" s="115"/>
      <c r="D169" s="115"/>
      <c r="E169" s="115" t="s">
        <v>331</v>
      </c>
      <c r="F169" s="135">
        <v>43704</v>
      </c>
      <c r="G169" s="115" t="s">
        <v>1307</v>
      </c>
      <c r="H169" s="115" t="s">
        <v>1293</v>
      </c>
      <c r="I169" s="115" t="s">
        <v>1308</v>
      </c>
      <c r="J169" s="115" t="s">
        <v>288</v>
      </c>
      <c r="K169" s="114">
        <v>-583</v>
      </c>
      <c r="L169" s="114">
        <f t="shared" si="4"/>
        <v>24969.18</v>
      </c>
    </row>
    <row r="170" spans="1:12" x14ac:dyDescent="0.25">
      <c r="A170" s="115"/>
      <c r="B170" s="115"/>
      <c r="C170" s="115"/>
      <c r="D170" s="115"/>
      <c r="E170" s="115" t="s">
        <v>331</v>
      </c>
      <c r="F170" s="135">
        <v>43704</v>
      </c>
      <c r="G170" s="115" t="s">
        <v>1309</v>
      </c>
      <c r="H170" s="115" t="s">
        <v>1293</v>
      </c>
      <c r="I170" s="115" t="s">
        <v>1310</v>
      </c>
      <c r="J170" s="115" t="s">
        <v>288</v>
      </c>
      <c r="K170" s="114">
        <v>-583</v>
      </c>
      <c r="L170" s="114">
        <f t="shared" si="4"/>
        <v>24386.18</v>
      </c>
    </row>
    <row r="171" spans="1:12" x14ac:dyDescent="0.25">
      <c r="A171" s="115"/>
      <c r="B171" s="115"/>
      <c r="C171" s="115"/>
      <c r="D171" s="115"/>
      <c r="E171" s="115" t="s">
        <v>331</v>
      </c>
      <c r="F171" s="135">
        <v>43704</v>
      </c>
      <c r="G171" s="115" t="s">
        <v>1311</v>
      </c>
      <c r="H171" s="115" t="s">
        <v>1293</v>
      </c>
      <c r="I171" s="115" t="s">
        <v>1312</v>
      </c>
      <c r="J171" s="115" t="s">
        <v>288</v>
      </c>
      <c r="K171" s="114">
        <v>-583</v>
      </c>
      <c r="L171" s="114">
        <f t="shared" si="4"/>
        <v>23803.18</v>
      </c>
    </row>
    <row r="172" spans="1:12" x14ac:dyDescent="0.25">
      <c r="A172" s="115"/>
      <c r="B172" s="115"/>
      <c r="C172" s="115"/>
      <c r="D172" s="115"/>
      <c r="E172" s="115" t="s">
        <v>331</v>
      </c>
      <c r="F172" s="135">
        <v>43704</v>
      </c>
      <c r="G172" s="115" t="s">
        <v>1313</v>
      </c>
      <c r="H172" s="115" t="s">
        <v>1293</v>
      </c>
      <c r="I172" s="115" t="s">
        <v>1314</v>
      </c>
      <c r="J172" s="115" t="s">
        <v>288</v>
      </c>
      <c r="K172" s="114">
        <v>-583</v>
      </c>
      <c r="L172" s="114">
        <f t="shared" si="4"/>
        <v>23220.18</v>
      </c>
    </row>
    <row r="173" spans="1:12" x14ac:dyDescent="0.25">
      <c r="A173" s="115"/>
      <c r="B173" s="115"/>
      <c r="C173" s="115"/>
      <c r="D173" s="115"/>
      <c r="E173" s="115" t="s">
        <v>331</v>
      </c>
      <c r="F173" s="135">
        <v>43704</v>
      </c>
      <c r="G173" s="115" t="s">
        <v>1315</v>
      </c>
      <c r="H173" s="115" t="s">
        <v>1293</v>
      </c>
      <c r="I173" s="115" t="s">
        <v>1316</v>
      </c>
      <c r="J173" s="115" t="s">
        <v>288</v>
      </c>
      <c r="K173" s="114">
        <v>-623.75</v>
      </c>
      <c r="L173" s="114">
        <f t="shared" si="4"/>
        <v>22596.43</v>
      </c>
    </row>
    <row r="174" spans="1:12" x14ac:dyDescent="0.25">
      <c r="A174" s="115"/>
      <c r="B174" s="115"/>
      <c r="C174" s="115"/>
      <c r="D174" s="115"/>
      <c r="E174" s="115" t="s">
        <v>331</v>
      </c>
      <c r="F174" s="135">
        <v>43704</v>
      </c>
      <c r="G174" s="115" t="s">
        <v>1317</v>
      </c>
      <c r="H174" s="115" t="s">
        <v>1293</v>
      </c>
      <c r="I174" s="115" t="s">
        <v>1318</v>
      </c>
      <c r="J174" s="115" t="s">
        <v>288</v>
      </c>
      <c r="K174" s="114">
        <v>-800</v>
      </c>
      <c r="L174" s="114">
        <f t="shared" si="4"/>
        <v>21796.43</v>
      </c>
    </row>
    <row r="175" spans="1:12" x14ac:dyDescent="0.25">
      <c r="A175" s="115"/>
      <c r="B175" s="115"/>
      <c r="C175" s="115"/>
      <c r="D175" s="115"/>
      <c r="E175" s="115" t="s">
        <v>336</v>
      </c>
      <c r="F175" s="135">
        <v>43704</v>
      </c>
      <c r="G175" s="115" t="s">
        <v>562</v>
      </c>
      <c r="H175" s="115" t="s">
        <v>1137</v>
      </c>
      <c r="I175" s="115" t="s">
        <v>1319</v>
      </c>
      <c r="J175" s="115" t="s">
        <v>160</v>
      </c>
      <c r="K175" s="114">
        <v>182.14</v>
      </c>
      <c r="L175" s="114">
        <f t="shared" si="4"/>
        <v>21978.57</v>
      </c>
    </row>
    <row r="176" spans="1:12" x14ac:dyDescent="0.25">
      <c r="A176" s="115"/>
      <c r="B176" s="115"/>
      <c r="C176" s="115"/>
      <c r="D176" s="115"/>
      <c r="E176" s="115" t="s">
        <v>336</v>
      </c>
      <c r="F176" s="135">
        <v>43705</v>
      </c>
      <c r="G176" s="115" t="s">
        <v>1320</v>
      </c>
      <c r="H176" s="115" t="s">
        <v>328</v>
      </c>
      <c r="I176" s="115" t="s">
        <v>336</v>
      </c>
      <c r="J176" s="115" t="s">
        <v>346</v>
      </c>
      <c r="K176" s="114">
        <v>780</v>
      </c>
      <c r="L176" s="114">
        <f t="shared" si="4"/>
        <v>22758.57</v>
      </c>
    </row>
    <row r="177" spans="1:12" x14ac:dyDescent="0.25">
      <c r="A177" s="115"/>
      <c r="B177" s="115"/>
      <c r="C177" s="115"/>
      <c r="D177" s="115"/>
      <c r="E177" s="115" t="s">
        <v>336</v>
      </c>
      <c r="F177" s="135">
        <v>43706</v>
      </c>
      <c r="G177" s="115" t="s">
        <v>562</v>
      </c>
      <c r="H177" s="115" t="s">
        <v>1321</v>
      </c>
      <c r="I177" s="115" t="s">
        <v>336</v>
      </c>
      <c r="J177" s="115" t="s">
        <v>83</v>
      </c>
      <c r="K177" s="114">
        <v>71.53</v>
      </c>
      <c r="L177" s="114">
        <f t="shared" si="4"/>
        <v>22830.1</v>
      </c>
    </row>
    <row r="178" spans="1:12" x14ac:dyDescent="0.25">
      <c r="A178" s="115"/>
      <c r="B178" s="115"/>
      <c r="C178" s="115"/>
      <c r="D178" s="115"/>
      <c r="E178" s="115" t="s">
        <v>336</v>
      </c>
      <c r="F178" s="135">
        <v>43706</v>
      </c>
      <c r="G178" s="115" t="s">
        <v>335</v>
      </c>
      <c r="H178" s="115" t="s">
        <v>328</v>
      </c>
      <c r="I178" s="115" t="s">
        <v>336</v>
      </c>
      <c r="J178" s="115" t="s">
        <v>346</v>
      </c>
      <c r="K178" s="114">
        <v>553</v>
      </c>
      <c r="L178" s="114">
        <f t="shared" si="4"/>
        <v>23383.1</v>
      </c>
    </row>
    <row r="179" spans="1:12" ht="15.75" thickBot="1" x14ac:dyDescent="0.3">
      <c r="A179" s="115"/>
      <c r="B179" s="115"/>
      <c r="C179" s="115"/>
      <c r="D179" s="115"/>
      <c r="E179" s="115" t="s">
        <v>336</v>
      </c>
      <c r="F179" s="135">
        <v>43707</v>
      </c>
      <c r="G179" s="115" t="s">
        <v>335</v>
      </c>
      <c r="H179" s="115" t="s">
        <v>328</v>
      </c>
      <c r="I179" s="115" t="s">
        <v>336</v>
      </c>
      <c r="J179" s="115" t="s">
        <v>346</v>
      </c>
      <c r="K179" s="117">
        <v>475</v>
      </c>
      <c r="L179" s="117">
        <f t="shared" si="4"/>
        <v>23858.1</v>
      </c>
    </row>
    <row r="180" spans="1:12" x14ac:dyDescent="0.25">
      <c r="A180" s="115"/>
      <c r="B180" s="115" t="s">
        <v>347</v>
      </c>
      <c r="C180" s="115"/>
      <c r="D180" s="115"/>
      <c r="E180" s="115"/>
      <c r="F180" s="135"/>
      <c r="G180" s="115"/>
      <c r="H180" s="115"/>
      <c r="I180" s="115"/>
      <c r="J180" s="115"/>
      <c r="K180" s="114">
        <f>ROUND(SUM(K143:K179),5)</f>
        <v>-3699.32</v>
      </c>
      <c r="L180" s="114">
        <f>L179</f>
        <v>23858.1</v>
      </c>
    </row>
    <row r="181" spans="1:12" x14ac:dyDescent="0.25">
      <c r="A181" s="107"/>
      <c r="B181" s="107" t="s">
        <v>264</v>
      </c>
      <c r="C181" s="107"/>
      <c r="D181" s="107"/>
      <c r="E181" s="107"/>
      <c r="F181" s="133"/>
      <c r="G181" s="107"/>
      <c r="H181" s="107"/>
      <c r="I181" s="107"/>
      <c r="J181" s="107"/>
      <c r="K181" s="134"/>
      <c r="L181" s="134">
        <v>50694.07</v>
      </c>
    </row>
    <row r="182" spans="1:12" x14ac:dyDescent="0.25">
      <c r="A182" s="115"/>
      <c r="B182" s="115"/>
      <c r="C182" s="115"/>
      <c r="D182" s="115"/>
      <c r="E182" s="115" t="s">
        <v>332</v>
      </c>
      <c r="F182" s="135">
        <v>43678</v>
      </c>
      <c r="G182" s="115" t="s">
        <v>335</v>
      </c>
      <c r="H182" s="115" t="s">
        <v>337</v>
      </c>
      <c r="I182" s="115" t="s">
        <v>1322</v>
      </c>
      <c r="J182" s="115" t="s">
        <v>295</v>
      </c>
      <c r="K182" s="114">
        <v>-878.06</v>
      </c>
      <c r="L182" s="114">
        <f t="shared" ref="L182:L208" si="5">ROUND(L181+K182,5)</f>
        <v>49816.01</v>
      </c>
    </row>
    <row r="183" spans="1:12" x14ac:dyDescent="0.25">
      <c r="A183" s="115"/>
      <c r="B183" s="115"/>
      <c r="C183" s="115"/>
      <c r="D183" s="115"/>
      <c r="E183" s="115" t="s">
        <v>332</v>
      </c>
      <c r="F183" s="135">
        <v>43678</v>
      </c>
      <c r="G183" s="115" t="s">
        <v>335</v>
      </c>
      <c r="H183" s="115" t="s">
        <v>337</v>
      </c>
      <c r="I183" s="115" t="s">
        <v>1323</v>
      </c>
      <c r="J183" s="115" t="s">
        <v>295</v>
      </c>
      <c r="K183" s="114">
        <v>-17585.849999999999</v>
      </c>
      <c r="L183" s="114">
        <f t="shared" si="5"/>
        <v>32230.16</v>
      </c>
    </row>
    <row r="184" spans="1:12" x14ac:dyDescent="0.25">
      <c r="A184" s="115"/>
      <c r="B184" s="115"/>
      <c r="C184" s="115"/>
      <c r="D184" s="115"/>
      <c r="E184" s="115" t="s">
        <v>332</v>
      </c>
      <c r="F184" s="135">
        <v>43682</v>
      </c>
      <c r="G184" s="115" t="s">
        <v>335</v>
      </c>
      <c r="H184" s="115" t="s">
        <v>337</v>
      </c>
      <c r="I184" s="115" t="s">
        <v>1324</v>
      </c>
      <c r="J184" s="115" t="s">
        <v>295</v>
      </c>
      <c r="K184" s="114">
        <v>-5752.46</v>
      </c>
      <c r="L184" s="114">
        <f t="shared" si="5"/>
        <v>26477.7</v>
      </c>
    </row>
    <row r="185" spans="1:12" x14ac:dyDescent="0.25">
      <c r="A185" s="115"/>
      <c r="B185" s="115"/>
      <c r="C185" s="115"/>
      <c r="D185" s="115"/>
      <c r="E185" s="115" t="s">
        <v>332</v>
      </c>
      <c r="F185" s="135">
        <v>43682</v>
      </c>
      <c r="G185" s="115" t="s">
        <v>335</v>
      </c>
      <c r="H185" s="115" t="s">
        <v>337</v>
      </c>
      <c r="I185" s="115" t="s">
        <v>1325</v>
      </c>
      <c r="J185" s="115" t="s">
        <v>295</v>
      </c>
      <c r="K185" s="114">
        <v>-632.91999999999996</v>
      </c>
      <c r="L185" s="114">
        <f t="shared" si="5"/>
        <v>25844.78</v>
      </c>
    </row>
    <row r="186" spans="1:12" x14ac:dyDescent="0.25">
      <c r="A186" s="115"/>
      <c r="B186" s="115"/>
      <c r="C186" s="115"/>
      <c r="D186" s="115"/>
      <c r="E186" s="115" t="s">
        <v>333</v>
      </c>
      <c r="F186" s="135">
        <v>43684</v>
      </c>
      <c r="G186" s="115" t="s">
        <v>501</v>
      </c>
      <c r="H186" s="115" t="s">
        <v>334</v>
      </c>
      <c r="I186" s="115" t="s">
        <v>1326</v>
      </c>
      <c r="J186" s="115" t="s">
        <v>258</v>
      </c>
      <c r="K186" s="114">
        <v>224155.22</v>
      </c>
      <c r="L186" s="114">
        <f t="shared" si="5"/>
        <v>250000</v>
      </c>
    </row>
    <row r="187" spans="1:12" x14ac:dyDescent="0.25">
      <c r="A187" s="115"/>
      <c r="B187" s="115"/>
      <c r="C187" s="115"/>
      <c r="D187" s="115"/>
      <c r="E187" s="115" t="s">
        <v>332</v>
      </c>
      <c r="F187" s="135">
        <v>43685</v>
      </c>
      <c r="G187" s="115" t="s">
        <v>335</v>
      </c>
      <c r="H187" s="115" t="s">
        <v>337</v>
      </c>
      <c r="I187" s="115" t="s">
        <v>1327</v>
      </c>
      <c r="J187" s="115" t="s">
        <v>295</v>
      </c>
      <c r="K187" s="114">
        <v>-586.37</v>
      </c>
      <c r="L187" s="114">
        <f t="shared" si="5"/>
        <v>249413.63</v>
      </c>
    </row>
    <row r="188" spans="1:12" x14ac:dyDescent="0.25">
      <c r="A188" s="115"/>
      <c r="B188" s="115"/>
      <c r="C188" s="115"/>
      <c r="D188" s="115"/>
      <c r="E188" s="115" t="s">
        <v>332</v>
      </c>
      <c r="F188" s="135">
        <v>43685</v>
      </c>
      <c r="G188" s="115" t="s">
        <v>335</v>
      </c>
      <c r="H188" s="115" t="s">
        <v>337</v>
      </c>
      <c r="I188" s="115" t="s">
        <v>1328</v>
      </c>
      <c r="J188" s="115" t="s">
        <v>295</v>
      </c>
      <c r="K188" s="114">
        <v>-896.09</v>
      </c>
      <c r="L188" s="114">
        <f t="shared" si="5"/>
        <v>248517.54</v>
      </c>
    </row>
    <row r="189" spans="1:12" x14ac:dyDescent="0.25">
      <c r="A189" s="115"/>
      <c r="B189" s="115"/>
      <c r="C189" s="115"/>
      <c r="D189" s="115"/>
      <c r="E189" s="115" t="s">
        <v>332</v>
      </c>
      <c r="F189" s="135">
        <v>43685</v>
      </c>
      <c r="G189" s="115" t="s">
        <v>335</v>
      </c>
      <c r="H189" s="115" t="s">
        <v>337</v>
      </c>
      <c r="I189" s="115" t="s">
        <v>1329</v>
      </c>
      <c r="J189" s="115" t="s">
        <v>295</v>
      </c>
      <c r="K189" s="114">
        <v>-4045.34</v>
      </c>
      <c r="L189" s="114">
        <f t="shared" si="5"/>
        <v>244472.2</v>
      </c>
    </row>
    <row r="190" spans="1:12" x14ac:dyDescent="0.25">
      <c r="A190" s="115"/>
      <c r="B190" s="115"/>
      <c r="C190" s="115"/>
      <c r="D190" s="115"/>
      <c r="E190" s="115" t="s">
        <v>332</v>
      </c>
      <c r="F190" s="135">
        <v>43685</v>
      </c>
      <c r="G190" s="115" t="s">
        <v>335</v>
      </c>
      <c r="H190" s="115" t="s">
        <v>337</v>
      </c>
      <c r="I190" s="115" t="s">
        <v>1330</v>
      </c>
      <c r="J190" s="115" t="s">
        <v>295</v>
      </c>
      <c r="K190" s="114">
        <v>-414.37</v>
      </c>
      <c r="L190" s="114">
        <f t="shared" si="5"/>
        <v>244057.83</v>
      </c>
    </row>
    <row r="191" spans="1:12" x14ac:dyDescent="0.25">
      <c r="A191" s="115"/>
      <c r="B191" s="115"/>
      <c r="C191" s="115"/>
      <c r="D191" s="115"/>
      <c r="E191" s="115" t="s">
        <v>332</v>
      </c>
      <c r="F191" s="135">
        <v>43685</v>
      </c>
      <c r="G191" s="115" t="s">
        <v>335</v>
      </c>
      <c r="H191" s="115" t="s">
        <v>337</v>
      </c>
      <c r="I191" s="115" t="s">
        <v>1327</v>
      </c>
      <c r="J191" s="115" t="s">
        <v>295</v>
      </c>
      <c r="K191" s="114">
        <v>-246.37</v>
      </c>
      <c r="L191" s="114">
        <f t="shared" si="5"/>
        <v>243811.46</v>
      </c>
    </row>
    <row r="192" spans="1:12" x14ac:dyDescent="0.25">
      <c r="A192" s="115"/>
      <c r="B192" s="115"/>
      <c r="C192" s="115"/>
      <c r="D192" s="115"/>
      <c r="E192" s="115" t="s">
        <v>332</v>
      </c>
      <c r="F192" s="135">
        <v>43685</v>
      </c>
      <c r="G192" s="115" t="s">
        <v>335</v>
      </c>
      <c r="H192" s="115" t="s">
        <v>337</v>
      </c>
      <c r="I192" s="115" t="s">
        <v>1331</v>
      </c>
      <c r="J192" s="115" t="s">
        <v>295</v>
      </c>
      <c r="K192" s="114">
        <v>-28.37</v>
      </c>
      <c r="L192" s="114">
        <f t="shared" si="5"/>
        <v>243783.09</v>
      </c>
    </row>
    <row r="193" spans="1:12" x14ac:dyDescent="0.25">
      <c r="A193" s="115"/>
      <c r="B193" s="115"/>
      <c r="C193" s="115"/>
      <c r="D193" s="115"/>
      <c r="E193" s="115" t="s">
        <v>332</v>
      </c>
      <c r="F193" s="135">
        <v>43686</v>
      </c>
      <c r="G193" s="115" t="s">
        <v>335</v>
      </c>
      <c r="H193" s="115" t="s">
        <v>337</v>
      </c>
      <c r="I193" s="115" t="s">
        <v>1332</v>
      </c>
      <c r="J193" s="115" t="s">
        <v>206</v>
      </c>
      <c r="K193" s="114">
        <v>-739.5</v>
      </c>
      <c r="L193" s="114">
        <f t="shared" si="5"/>
        <v>243043.59</v>
      </c>
    </row>
    <row r="194" spans="1:12" x14ac:dyDescent="0.25">
      <c r="A194" s="115"/>
      <c r="B194" s="115"/>
      <c r="C194" s="115"/>
      <c r="D194" s="115"/>
      <c r="E194" s="115" t="s">
        <v>336</v>
      </c>
      <c r="F194" s="135">
        <v>43691</v>
      </c>
      <c r="G194" s="115" t="s">
        <v>335</v>
      </c>
      <c r="H194" s="115" t="s">
        <v>337</v>
      </c>
      <c r="I194" s="115" t="s">
        <v>1333</v>
      </c>
      <c r="J194" s="115" t="s">
        <v>295</v>
      </c>
      <c r="K194" s="114">
        <v>896.09</v>
      </c>
      <c r="L194" s="114">
        <f t="shared" si="5"/>
        <v>243939.68</v>
      </c>
    </row>
    <row r="195" spans="1:12" x14ac:dyDescent="0.25">
      <c r="A195" s="115"/>
      <c r="B195" s="115"/>
      <c r="C195" s="115"/>
      <c r="D195" s="115"/>
      <c r="E195" s="115" t="s">
        <v>336</v>
      </c>
      <c r="F195" s="135">
        <v>43691</v>
      </c>
      <c r="G195" s="115" t="s">
        <v>335</v>
      </c>
      <c r="H195" s="115" t="s">
        <v>337</v>
      </c>
      <c r="I195" s="115" t="s">
        <v>1333</v>
      </c>
      <c r="J195" s="115" t="s">
        <v>295</v>
      </c>
      <c r="K195" s="114">
        <v>50</v>
      </c>
      <c r="L195" s="114">
        <f t="shared" si="5"/>
        <v>243989.68</v>
      </c>
    </row>
    <row r="196" spans="1:12" x14ac:dyDescent="0.25">
      <c r="A196" s="115"/>
      <c r="B196" s="115"/>
      <c r="C196" s="115"/>
      <c r="D196" s="115"/>
      <c r="E196" s="115" t="s">
        <v>332</v>
      </c>
      <c r="F196" s="135">
        <v>43692</v>
      </c>
      <c r="G196" s="115" t="s">
        <v>335</v>
      </c>
      <c r="H196" s="115" t="s">
        <v>334</v>
      </c>
      <c r="I196" s="115" t="s">
        <v>1219</v>
      </c>
      <c r="J196" s="115" t="s">
        <v>205</v>
      </c>
      <c r="K196" s="114">
        <v>-28.69</v>
      </c>
      <c r="L196" s="114">
        <f t="shared" si="5"/>
        <v>243960.99</v>
      </c>
    </row>
    <row r="197" spans="1:12" x14ac:dyDescent="0.25">
      <c r="A197" s="115"/>
      <c r="B197" s="115"/>
      <c r="C197" s="115"/>
      <c r="D197" s="115"/>
      <c r="E197" s="115" t="s">
        <v>332</v>
      </c>
      <c r="F197" s="135">
        <v>43692</v>
      </c>
      <c r="G197" s="115" t="s">
        <v>335</v>
      </c>
      <c r="H197" s="115" t="s">
        <v>337</v>
      </c>
      <c r="I197" s="115" t="s">
        <v>1334</v>
      </c>
      <c r="J197" s="115" t="s">
        <v>295</v>
      </c>
      <c r="K197" s="114">
        <v>-1142.46</v>
      </c>
      <c r="L197" s="114">
        <f t="shared" si="5"/>
        <v>242818.53</v>
      </c>
    </row>
    <row r="198" spans="1:12" x14ac:dyDescent="0.25">
      <c r="A198" s="115"/>
      <c r="B198" s="115"/>
      <c r="C198" s="115"/>
      <c r="D198" s="115"/>
      <c r="E198" s="115" t="s">
        <v>332</v>
      </c>
      <c r="F198" s="135">
        <v>43692</v>
      </c>
      <c r="G198" s="115" t="s">
        <v>335</v>
      </c>
      <c r="H198" s="115" t="s">
        <v>337</v>
      </c>
      <c r="I198" s="115" t="s">
        <v>1334</v>
      </c>
      <c r="J198" s="115" t="s">
        <v>295</v>
      </c>
      <c r="K198" s="114">
        <v>-554.34</v>
      </c>
      <c r="L198" s="114">
        <f t="shared" si="5"/>
        <v>242264.19</v>
      </c>
    </row>
    <row r="199" spans="1:12" x14ac:dyDescent="0.25">
      <c r="A199" s="115"/>
      <c r="B199" s="115"/>
      <c r="C199" s="115"/>
      <c r="D199" s="115"/>
      <c r="E199" s="115" t="s">
        <v>332</v>
      </c>
      <c r="F199" s="135">
        <v>43692</v>
      </c>
      <c r="G199" s="115" t="s">
        <v>335</v>
      </c>
      <c r="H199" s="115" t="s">
        <v>337</v>
      </c>
      <c r="I199" s="115" t="s">
        <v>1335</v>
      </c>
      <c r="J199" s="115" t="s">
        <v>295</v>
      </c>
      <c r="K199" s="114">
        <v>-161.24</v>
      </c>
      <c r="L199" s="114">
        <f t="shared" si="5"/>
        <v>242102.95</v>
      </c>
    </row>
    <row r="200" spans="1:12" x14ac:dyDescent="0.25">
      <c r="A200" s="115"/>
      <c r="B200" s="115"/>
      <c r="C200" s="115"/>
      <c r="D200" s="115"/>
      <c r="E200" s="115" t="s">
        <v>332</v>
      </c>
      <c r="F200" s="135">
        <v>43699</v>
      </c>
      <c r="G200" s="115" t="s">
        <v>335</v>
      </c>
      <c r="H200" s="115" t="s">
        <v>337</v>
      </c>
      <c r="I200" s="115" t="s">
        <v>1336</v>
      </c>
      <c r="J200" s="115" t="s">
        <v>295</v>
      </c>
      <c r="K200" s="114">
        <v>-1333.32</v>
      </c>
      <c r="L200" s="114">
        <f t="shared" si="5"/>
        <v>240769.63</v>
      </c>
    </row>
    <row r="201" spans="1:12" x14ac:dyDescent="0.25">
      <c r="A201" s="115"/>
      <c r="B201" s="115"/>
      <c r="C201" s="115"/>
      <c r="D201" s="115"/>
      <c r="E201" s="115" t="s">
        <v>332</v>
      </c>
      <c r="F201" s="135">
        <v>43699</v>
      </c>
      <c r="G201" s="115" t="s">
        <v>335</v>
      </c>
      <c r="H201" s="115" t="s">
        <v>337</v>
      </c>
      <c r="I201" s="115" t="s">
        <v>1336</v>
      </c>
      <c r="J201" s="115" t="s">
        <v>295</v>
      </c>
      <c r="K201" s="114">
        <v>-184.78</v>
      </c>
      <c r="L201" s="114">
        <f t="shared" si="5"/>
        <v>240584.85</v>
      </c>
    </row>
    <row r="202" spans="1:12" x14ac:dyDescent="0.25">
      <c r="A202" s="115"/>
      <c r="B202" s="115"/>
      <c r="C202" s="115"/>
      <c r="D202" s="115"/>
      <c r="E202" s="115" t="s">
        <v>332</v>
      </c>
      <c r="F202" s="135">
        <v>43699</v>
      </c>
      <c r="G202" s="115" t="s">
        <v>335</v>
      </c>
      <c r="H202" s="115" t="s">
        <v>337</v>
      </c>
      <c r="I202" s="115" t="s">
        <v>1337</v>
      </c>
      <c r="J202" s="115" t="s">
        <v>295</v>
      </c>
      <c r="K202" s="114">
        <v>-51.57</v>
      </c>
      <c r="L202" s="114">
        <f t="shared" si="5"/>
        <v>240533.28</v>
      </c>
    </row>
    <row r="203" spans="1:12" x14ac:dyDescent="0.25">
      <c r="A203" s="115"/>
      <c r="B203" s="115"/>
      <c r="C203" s="115"/>
      <c r="D203" s="115"/>
      <c r="E203" s="115" t="s">
        <v>332</v>
      </c>
      <c r="F203" s="135">
        <v>43706</v>
      </c>
      <c r="G203" s="115" t="s">
        <v>335</v>
      </c>
      <c r="H203" s="115" t="s">
        <v>337</v>
      </c>
      <c r="I203" s="115" t="s">
        <v>1338</v>
      </c>
      <c r="J203" s="115" t="s">
        <v>295</v>
      </c>
      <c r="K203" s="114">
        <v>-152778.29999999999</v>
      </c>
      <c r="L203" s="114">
        <f t="shared" si="5"/>
        <v>87754.98</v>
      </c>
    </row>
    <row r="204" spans="1:12" x14ac:dyDescent="0.25">
      <c r="A204" s="115"/>
      <c r="B204" s="115"/>
      <c r="C204" s="115"/>
      <c r="D204" s="115"/>
      <c r="E204" s="115" t="s">
        <v>332</v>
      </c>
      <c r="F204" s="135">
        <v>43706</v>
      </c>
      <c r="G204" s="115" t="s">
        <v>335</v>
      </c>
      <c r="H204" s="115" t="s">
        <v>337</v>
      </c>
      <c r="I204" s="115" t="s">
        <v>1339</v>
      </c>
      <c r="J204" s="115" t="s">
        <v>295</v>
      </c>
      <c r="K204" s="114">
        <v>-27873.33</v>
      </c>
      <c r="L204" s="114">
        <f t="shared" si="5"/>
        <v>59881.65</v>
      </c>
    </row>
    <row r="205" spans="1:12" x14ac:dyDescent="0.25">
      <c r="A205" s="115"/>
      <c r="B205" s="115"/>
      <c r="C205" s="115"/>
      <c r="D205" s="115"/>
      <c r="E205" s="115" t="s">
        <v>332</v>
      </c>
      <c r="F205" s="135">
        <v>43706</v>
      </c>
      <c r="G205" s="115" t="s">
        <v>335</v>
      </c>
      <c r="H205" s="115" t="s">
        <v>337</v>
      </c>
      <c r="I205" s="115" t="s">
        <v>1339</v>
      </c>
      <c r="J205" s="115" t="s">
        <v>295</v>
      </c>
      <c r="K205" s="114">
        <v>-3305.75</v>
      </c>
      <c r="L205" s="114">
        <f t="shared" si="5"/>
        <v>56575.9</v>
      </c>
    </row>
    <row r="206" spans="1:12" x14ac:dyDescent="0.25">
      <c r="A206" s="115"/>
      <c r="B206" s="115"/>
      <c r="C206" s="115"/>
      <c r="D206" s="115"/>
      <c r="E206" s="115" t="s">
        <v>332</v>
      </c>
      <c r="F206" s="135">
        <v>43706</v>
      </c>
      <c r="G206" s="115" t="s">
        <v>335</v>
      </c>
      <c r="H206" s="115" t="s">
        <v>337</v>
      </c>
      <c r="I206" s="115" t="s">
        <v>1340</v>
      </c>
      <c r="J206" s="115" t="s">
        <v>295</v>
      </c>
      <c r="K206" s="114">
        <v>-1364.67</v>
      </c>
      <c r="L206" s="114">
        <f t="shared" si="5"/>
        <v>55211.23</v>
      </c>
    </row>
    <row r="207" spans="1:12" x14ac:dyDescent="0.25">
      <c r="A207" s="115"/>
      <c r="B207" s="115"/>
      <c r="C207" s="115"/>
      <c r="D207" s="115"/>
      <c r="E207" s="115" t="s">
        <v>332</v>
      </c>
      <c r="F207" s="135">
        <v>43706</v>
      </c>
      <c r="G207" s="115" t="s">
        <v>335</v>
      </c>
      <c r="H207" s="115" t="s">
        <v>337</v>
      </c>
      <c r="I207" s="115" t="s">
        <v>1341</v>
      </c>
      <c r="J207" s="115" t="s">
        <v>295</v>
      </c>
      <c r="K207" s="114">
        <v>-184.78</v>
      </c>
      <c r="L207" s="114">
        <f t="shared" si="5"/>
        <v>55026.45</v>
      </c>
    </row>
    <row r="208" spans="1:12" ht="15.75" thickBot="1" x14ac:dyDescent="0.3">
      <c r="A208" s="115"/>
      <c r="B208" s="115"/>
      <c r="C208" s="115"/>
      <c r="D208" s="115"/>
      <c r="E208" s="115" t="s">
        <v>332</v>
      </c>
      <c r="F208" s="135">
        <v>43706</v>
      </c>
      <c r="G208" s="115" t="s">
        <v>335</v>
      </c>
      <c r="H208" s="115" t="s">
        <v>337</v>
      </c>
      <c r="I208" s="115" t="s">
        <v>1342</v>
      </c>
      <c r="J208" s="115" t="s">
        <v>295</v>
      </c>
      <c r="K208" s="117">
        <v>-63.22</v>
      </c>
      <c r="L208" s="117">
        <f t="shared" si="5"/>
        <v>54963.23</v>
      </c>
    </row>
    <row r="209" spans="1:12" x14ac:dyDescent="0.25">
      <c r="A209" s="115"/>
      <c r="B209" s="115" t="s">
        <v>348</v>
      </c>
      <c r="C209" s="115"/>
      <c r="D209" s="115"/>
      <c r="E209" s="115"/>
      <c r="F209" s="135"/>
      <c r="G209" s="115"/>
      <c r="H209" s="115"/>
      <c r="I209" s="115"/>
      <c r="J209" s="115"/>
      <c r="K209" s="114">
        <f>ROUND(SUM(K181:K208),5)</f>
        <v>4269.16</v>
      </c>
      <c r="L209" s="114">
        <f>L208</f>
        <v>54963.23</v>
      </c>
    </row>
    <row r="210" spans="1:12" x14ac:dyDescent="0.25">
      <c r="A210" s="107"/>
      <c r="B210" s="107" t="s">
        <v>589</v>
      </c>
      <c r="C210" s="107"/>
      <c r="D210" s="107"/>
      <c r="E210" s="107"/>
      <c r="F210" s="133"/>
      <c r="G210" s="107"/>
      <c r="H210" s="107"/>
      <c r="I210" s="107"/>
      <c r="J210" s="107"/>
      <c r="K210" s="134"/>
      <c r="L210" s="134">
        <v>0</v>
      </c>
    </row>
    <row r="211" spans="1:12" x14ac:dyDescent="0.25">
      <c r="A211" s="115"/>
      <c r="B211" s="115" t="s">
        <v>590</v>
      </c>
      <c r="C211" s="115"/>
      <c r="D211" s="115"/>
      <c r="E211" s="115"/>
      <c r="F211" s="135"/>
      <c r="G211" s="115"/>
      <c r="H211" s="115"/>
      <c r="I211" s="115"/>
      <c r="J211" s="115"/>
      <c r="K211" s="114"/>
      <c r="L211" s="114">
        <f>L210</f>
        <v>0</v>
      </c>
    </row>
    <row r="212" spans="1:12" x14ac:dyDescent="0.25">
      <c r="A212" s="107"/>
      <c r="B212" s="107" t="s">
        <v>265</v>
      </c>
      <c r="C212" s="107"/>
      <c r="D212" s="107"/>
      <c r="E212" s="107"/>
      <c r="F212" s="133"/>
      <c r="G212" s="107"/>
      <c r="H212" s="107"/>
      <c r="I212" s="107"/>
      <c r="J212" s="107"/>
      <c r="K212" s="134"/>
      <c r="L212" s="134">
        <v>0</v>
      </c>
    </row>
    <row r="213" spans="1:12" x14ac:dyDescent="0.25">
      <c r="A213" s="115"/>
      <c r="B213" s="115"/>
      <c r="C213" s="115"/>
      <c r="D213" s="115"/>
      <c r="E213" s="115" t="s">
        <v>331</v>
      </c>
      <c r="F213" s="135">
        <v>43678</v>
      </c>
      <c r="G213" s="115" t="s">
        <v>349</v>
      </c>
      <c r="H213" s="115" t="s">
        <v>314</v>
      </c>
      <c r="I213" s="115" t="s">
        <v>1343</v>
      </c>
      <c r="J213" s="115" t="s">
        <v>288</v>
      </c>
      <c r="K213" s="114">
        <v>-113.9</v>
      </c>
      <c r="L213" s="114">
        <f t="shared" ref="L213:L244" si="6">ROUND(L212+K213,5)</f>
        <v>-113.9</v>
      </c>
    </row>
    <row r="214" spans="1:12" x14ac:dyDescent="0.25">
      <c r="A214" s="115"/>
      <c r="B214" s="115"/>
      <c r="C214" s="115"/>
      <c r="D214" s="115"/>
      <c r="E214" s="115" t="s">
        <v>331</v>
      </c>
      <c r="F214" s="135">
        <v>43678</v>
      </c>
      <c r="G214" s="115" t="s">
        <v>349</v>
      </c>
      <c r="H214" s="115" t="s">
        <v>495</v>
      </c>
      <c r="I214" s="115" t="s">
        <v>1344</v>
      </c>
      <c r="J214" s="115" t="s">
        <v>288</v>
      </c>
      <c r="K214" s="114">
        <v>-15335.32</v>
      </c>
      <c r="L214" s="114">
        <f t="shared" si="6"/>
        <v>-15449.22</v>
      </c>
    </row>
    <row r="215" spans="1:12" x14ac:dyDescent="0.25">
      <c r="A215" s="115"/>
      <c r="B215" s="115"/>
      <c r="C215" s="115"/>
      <c r="D215" s="115"/>
      <c r="E215" s="115" t="s">
        <v>331</v>
      </c>
      <c r="F215" s="135">
        <v>43678</v>
      </c>
      <c r="G215" s="115" t="s">
        <v>349</v>
      </c>
      <c r="H215" s="115" t="s">
        <v>313</v>
      </c>
      <c r="I215" s="115" t="s">
        <v>1345</v>
      </c>
      <c r="J215" s="115" t="s">
        <v>288</v>
      </c>
      <c r="K215" s="114">
        <v>-400</v>
      </c>
      <c r="L215" s="114">
        <f t="shared" si="6"/>
        <v>-15849.22</v>
      </c>
    </row>
    <row r="216" spans="1:12" x14ac:dyDescent="0.25">
      <c r="A216" s="115"/>
      <c r="B216" s="115"/>
      <c r="C216" s="115"/>
      <c r="D216" s="115"/>
      <c r="E216" s="115" t="s">
        <v>329</v>
      </c>
      <c r="F216" s="135">
        <v>43678</v>
      </c>
      <c r="G216" s="115" t="s">
        <v>1187</v>
      </c>
      <c r="H216" s="115" t="s">
        <v>330</v>
      </c>
      <c r="I216" s="115" t="s">
        <v>1188</v>
      </c>
      <c r="J216" s="115" t="s">
        <v>258</v>
      </c>
      <c r="K216" s="114">
        <v>15849.22</v>
      </c>
      <c r="L216" s="114">
        <f t="shared" si="6"/>
        <v>0</v>
      </c>
    </row>
    <row r="217" spans="1:12" x14ac:dyDescent="0.25">
      <c r="A217" s="115"/>
      <c r="B217" s="115"/>
      <c r="C217" s="115"/>
      <c r="D217" s="115"/>
      <c r="E217" s="115" t="s">
        <v>331</v>
      </c>
      <c r="F217" s="135">
        <v>43679</v>
      </c>
      <c r="G217" s="115" t="s">
        <v>349</v>
      </c>
      <c r="H217" s="115" t="s">
        <v>1109</v>
      </c>
      <c r="I217" s="115" t="s">
        <v>1346</v>
      </c>
      <c r="J217" s="115" t="s">
        <v>288</v>
      </c>
      <c r="K217" s="114">
        <v>-14.25</v>
      </c>
      <c r="L217" s="114">
        <f t="shared" si="6"/>
        <v>-14.25</v>
      </c>
    </row>
    <row r="218" spans="1:12" x14ac:dyDescent="0.25">
      <c r="A218" s="115"/>
      <c r="B218" s="115"/>
      <c r="C218" s="115"/>
      <c r="D218" s="115"/>
      <c r="E218" s="115" t="s">
        <v>331</v>
      </c>
      <c r="F218" s="135">
        <v>43679</v>
      </c>
      <c r="G218" s="115" t="s">
        <v>349</v>
      </c>
      <c r="H218" s="115" t="s">
        <v>1104</v>
      </c>
      <c r="I218" s="115" t="s">
        <v>1347</v>
      </c>
      <c r="J218" s="115" t="s">
        <v>288</v>
      </c>
      <c r="K218" s="114">
        <v>-148.68</v>
      </c>
      <c r="L218" s="114">
        <f t="shared" si="6"/>
        <v>-162.93</v>
      </c>
    </row>
    <row r="219" spans="1:12" x14ac:dyDescent="0.25">
      <c r="A219" s="115"/>
      <c r="B219" s="115"/>
      <c r="C219" s="115"/>
      <c r="D219" s="115"/>
      <c r="E219" s="115" t="s">
        <v>331</v>
      </c>
      <c r="F219" s="135">
        <v>43679</v>
      </c>
      <c r="G219" s="115" t="s">
        <v>349</v>
      </c>
      <c r="H219" s="115" t="s">
        <v>1104</v>
      </c>
      <c r="I219" s="115" t="s">
        <v>1348</v>
      </c>
      <c r="J219" s="115" t="s">
        <v>288</v>
      </c>
      <c r="K219" s="114">
        <v>-150</v>
      </c>
      <c r="L219" s="114">
        <f t="shared" si="6"/>
        <v>-312.93</v>
      </c>
    </row>
    <row r="220" spans="1:12" x14ac:dyDescent="0.25">
      <c r="A220" s="115"/>
      <c r="B220" s="115"/>
      <c r="C220" s="115"/>
      <c r="D220" s="115"/>
      <c r="E220" s="115" t="s">
        <v>331</v>
      </c>
      <c r="F220" s="135">
        <v>43679</v>
      </c>
      <c r="G220" s="115" t="s">
        <v>349</v>
      </c>
      <c r="H220" s="115" t="s">
        <v>314</v>
      </c>
      <c r="I220" s="115" t="s">
        <v>1349</v>
      </c>
      <c r="J220" s="115" t="s">
        <v>288</v>
      </c>
      <c r="K220" s="114">
        <v>-128.9</v>
      </c>
      <c r="L220" s="114">
        <f t="shared" si="6"/>
        <v>-441.83</v>
      </c>
    </row>
    <row r="221" spans="1:12" x14ac:dyDescent="0.25">
      <c r="A221" s="115"/>
      <c r="B221" s="115"/>
      <c r="C221" s="115"/>
      <c r="D221" s="115"/>
      <c r="E221" s="115" t="s">
        <v>331</v>
      </c>
      <c r="F221" s="135">
        <v>43679</v>
      </c>
      <c r="G221" s="115" t="s">
        <v>349</v>
      </c>
      <c r="H221" s="115" t="s">
        <v>1104</v>
      </c>
      <c r="I221" s="115" t="s">
        <v>1350</v>
      </c>
      <c r="J221" s="115" t="s">
        <v>288</v>
      </c>
      <c r="K221" s="114">
        <v>-134.25</v>
      </c>
      <c r="L221" s="114">
        <f t="shared" si="6"/>
        <v>-576.08000000000004</v>
      </c>
    </row>
    <row r="222" spans="1:12" x14ac:dyDescent="0.25">
      <c r="A222" s="115"/>
      <c r="B222" s="115"/>
      <c r="C222" s="115"/>
      <c r="D222" s="115"/>
      <c r="E222" s="115" t="s">
        <v>331</v>
      </c>
      <c r="F222" s="135">
        <v>43679</v>
      </c>
      <c r="G222" s="115" t="s">
        <v>349</v>
      </c>
      <c r="H222" s="115" t="s">
        <v>1104</v>
      </c>
      <c r="I222" s="115" t="s">
        <v>1351</v>
      </c>
      <c r="J222" s="115" t="s">
        <v>288</v>
      </c>
      <c r="K222" s="114">
        <v>-101.84</v>
      </c>
      <c r="L222" s="114">
        <f t="shared" si="6"/>
        <v>-677.92</v>
      </c>
    </row>
    <row r="223" spans="1:12" x14ac:dyDescent="0.25">
      <c r="A223" s="115"/>
      <c r="B223" s="115"/>
      <c r="C223" s="115"/>
      <c r="D223" s="115"/>
      <c r="E223" s="115" t="s">
        <v>331</v>
      </c>
      <c r="F223" s="135">
        <v>43679</v>
      </c>
      <c r="G223" s="115" t="s">
        <v>349</v>
      </c>
      <c r="H223" s="115" t="s">
        <v>1104</v>
      </c>
      <c r="I223" s="115" t="s">
        <v>1352</v>
      </c>
      <c r="J223" s="115" t="s">
        <v>288</v>
      </c>
      <c r="K223" s="114">
        <v>-86.77</v>
      </c>
      <c r="L223" s="114">
        <f t="shared" si="6"/>
        <v>-764.69</v>
      </c>
    </row>
    <row r="224" spans="1:12" x14ac:dyDescent="0.25">
      <c r="A224" s="115"/>
      <c r="B224" s="115"/>
      <c r="C224" s="115"/>
      <c r="D224" s="115"/>
      <c r="E224" s="115" t="s">
        <v>329</v>
      </c>
      <c r="F224" s="135">
        <v>43679</v>
      </c>
      <c r="G224" s="115" t="s">
        <v>1189</v>
      </c>
      <c r="H224" s="115" t="s">
        <v>330</v>
      </c>
      <c r="I224" s="115" t="s">
        <v>1190</v>
      </c>
      <c r="J224" s="115" t="s">
        <v>258</v>
      </c>
      <c r="K224" s="114">
        <v>764.69</v>
      </c>
      <c r="L224" s="114">
        <f t="shared" si="6"/>
        <v>0</v>
      </c>
    </row>
    <row r="225" spans="1:12" x14ac:dyDescent="0.25">
      <c r="A225" s="115"/>
      <c r="B225" s="115"/>
      <c r="C225" s="115"/>
      <c r="D225" s="115"/>
      <c r="E225" s="115" t="s">
        <v>331</v>
      </c>
      <c r="F225" s="135">
        <v>43686</v>
      </c>
      <c r="G225" s="115" t="s">
        <v>349</v>
      </c>
      <c r="H225" s="115" t="s">
        <v>311</v>
      </c>
      <c r="I225" s="115" t="s">
        <v>1353</v>
      </c>
      <c r="J225" s="115" t="s">
        <v>288</v>
      </c>
      <c r="K225" s="114">
        <v>-844.87</v>
      </c>
      <c r="L225" s="114">
        <f t="shared" si="6"/>
        <v>-844.87</v>
      </c>
    </row>
    <row r="226" spans="1:12" x14ac:dyDescent="0.25">
      <c r="A226" s="115"/>
      <c r="B226" s="115"/>
      <c r="C226" s="115"/>
      <c r="D226" s="115"/>
      <c r="E226" s="115" t="s">
        <v>331</v>
      </c>
      <c r="F226" s="135">
        <v>43686</v>
      </c>
      <c r="G226" s="115" t="s">
        <v>349</v>
      </c>
      <c r="H226" s="115" t="s">
        <v>1119</v>
      </c>
      <c r="I226" s="115" t="s">
        <v>1354</v>
      </c>
      <c r="J226" s="115" t="s">
        <v>288</v>
      </c>
      <c r="K226" s="114">
        <v>-91.76</v>
      </c>
      <c r="L226" s="114">
        <f t="shared" si="6"/>
        <v>-936.63</v>
      </c>
    </row>
    <row r="227" spans="1:12" x14ac:dyDescent="0.25">
      <c r="A227" s="115"/>
      <c r="B227" s="115"/>
      <c r="C227" s="115"/>
      <c r="D227" s="115"/>
      <c r="E227" s="115" t="s">
        <v>331</v>
      </c>
      <c r="F227" s="135">
        <v>43686</v>
      </c>
      <c r="G227" s="115" t="s">
        <v>349</v>
      </c>
      <c r="H227" s="115" t="s">
        <v>350</v>
      </c>
      <c r="I227" s="115" t="s">
        <v>1355</v>
      </c>
      <c r="J227" s="115" t="s">
        <v>288</v>
      </c>
      <c r="K227" s="114">
        <v>-126.58</v>
      </c>
      <c r="L227" s="114">
        <f t="shared" si="6"/>
        <v>-1063.21</v>
      </c>
    </row>
    <row r="228" spans="1:12" x14ac:dyDescent="0.25">
      <c r="A228" s="115"/>
      <c r="B228" s="115"/>
      <c r="C228" s="115"/>
      <c r="D228" s="115"/>
      <c r="E228" s="115" t="s">
        <v>331</v>
      </c>
      <c r="F228" s="135">
        <v>43686</v>
      </c>
      <c r="G228" s="115" t="s">
        <v>349</v>
      </c>
      <c r="H228" s="115" t="s">
        <v>1118</v>
      </c>
      <c r="I228" s="115" t="s">
        <v>1356</v>
      </c>
      <c r="J228" s="115" t="s">
        <v>288</v>
      </c>
      <c r="K228" s="114">
        <v>-684.48</v>
      </c>
      <c r="L228" s="114">
        <f t="shared" si="6"/>
        <v>-1747.69</v>
      </c>
    </row>
    <row r="229" spans="1:12" x14ac:dyDescent="0.25">
      <c r="A229" s="115"/>
      <c r="B229" s="115"/>
      <c r="C229" s="115"/>
      <c r="D229" s="115"/>
      <c r="E229" s="115" t="s">
        <v>331</v>
      </c>
      <c r="F229" s="135">
        <v>43686</v>
      </c>
      <c r="G229" s="115" t="s">
        <v>349</v>
      </c>
      <c r="H229" s="115" t="s">
        <v>1110</v>
      </c>
      <c r="I229" s="115" t="s">
        <v>1357</v>
      </c>
      <c r="J229" s="115" t="s">
        <v>288</v>
      </c>
      <c r="K229" s="114">
        <v>-134.99</v>
      </c>
      <c r="L229" s="114">
        <f t="shared" si="6"/>
        <v>-1882.68</v>
      </c>
    </row>
    <row r="230" spans="1:12" x14ac:dyDescent="0.25">
      <c r="A230" s="115"/>
      <c r="B230" s="115"/>
      <c r="C230" s="115"/>
      <c r="D230" s="115"/>
      <c r="E230" s="115" t="s">
        <v>331</v>
      </c>
      <c r="F230" s="135">
        <v>43686</v>
      </c>
      <c r="G230" s="115" t="s">
        <v>349</v>
      </c>
      <c r="H230" s="115" t="s">
        <v>1111</v>
      </c>
      <c r="I230" s="115" t="s">
        <v>1358</v>
      </c>
      <c r="J230" s="115" t="s">
        <v>288</v>
      </c>
      <c r="K230" s="114">
        <v>-65.239999999999995</v>
      </c>
      <c r="L230" s="114">
        <f t="shared" si="6"/>
        <v>-1947.92</v>
      </c>
    </row>
    <row r="231" spans="1:12" x14ac:dyDescent="0.25">
      <c r="A231" s="115"/>
      <c r="B231" s="115"/>
      <c r="C231" s="115"/>
      <c r="D231" s="115"/>
      <c r="E231" s="115" t="s">
        <v>331</v>
      </c>
      <c r="F231" s="135">
        <v>43686</v>
      </c>
      <c r="G231" s="115" t="s">
        <v>349</v>
      </c>
      <c r="H231" s="115" t="s">
        <v>1113</v>
      </c>
      <c r="I231" s="115" t="s">
        <v>1359</v>
      </c>
      <c r="J231" s="115" t="s">
        <v>288</v>
      </c>
      <c r="K231" s="114">
        <v>-41.76</v>
      </c>
      <c r="L231" s="114">
        <f t="shared" si="6"/>
        <v>-1989.68</v>
      </c>
    </row>
    <row r="232" spans="1:12" x14ac:dyDescent="0.25">
      <c r="A232" s="115"/>
      <c r="B232" s="115"/>
      <c r="C232" s="115"/>
      <c r="D232" s="115"/>
      <c r="E232" s="115" t="s">
        <v>331</v>
      </c>
      <c r="F232" s="135">
        <v>43686</v>
      </c>
      <c r="G232" s="115" t="s">
        <v>349</v>
      </c>
      <c r="H232" s="115" t="s">
        <v>1112</v>
      </c>
      <c r="I232" s="115" t="s">
        <v>1360</v>
      </c>
      <c r="J232" s="115" t="s">
        <v>288</v>
      </c>
      <c r="K232" s="114">
        <v>-40.46</v>
      </c>
      <c r="L232" s="114">
        <f t="shared" si="6"/>
        <v>-2030.14</v>
      </c>
    </row>
    <row r="233" spans="1:12" x14ac:dyDescent="0.25">
      <c r="A233" s="115"/>
      <c r="B233" s="115"/>
      <c r="C233" s="115"/>
      <c r="D233" s="115"/>
      <c r="E233" s="115" t="s">
        <v>331</v>
      </c>
      <c r="F233" s="135">
        <v>43686</v>
      </c>
      <c r="G233" s="115" t="s">
        <v>349</v>
      </c>
      <c r="H233" s="115" t="s">
        <v>1361</v>
      </c>
      <c r="I233" s="115" t="s">
        <v>1362</v>
      </c>
      <c r="J233" s="115" t="s">
        <v>288</v>
      </c>
      <c r="K233" s="114">
        <v>-94.6</v>
      </c>
      <c r="L233" s="114">
        <f t="shared" si="6"/>
        <v>-2124.7399999999998</v>
      </c>
    </row>
    <row r="234" spans="1:12" x14ac:dyDescent="0.25">
      <c r="A234" s="115"/>
      <c r="B234" s="115"/>
      <c r="C234" s="115"/>
      <c r="D234" s="115"/>
      <c r="E234" s="115" t="s">
        <v>331</v>
      </c>
      <c r="F234" s="135">
        <v>43686</v>
      </c>
      <c r="G234" s="115" t="s">
        <v>349</v>
      </c>
      <c r="H234" s="115" t="s">
        <v>1114</v>
      </c>
      <c r="I234" s="115" t="s">
        <v>1363</v>
      </c>
      <c r="J234" s="115" t="s">
        <v>288</v>
      </c>
      <c r="K234" s="114">
        <v>-72.53</v>
      </c>
      <c r="L234" s="114">
        <f t="shared" si="6"/>
        <v>-2197.27</v>
      </c>
    </row>
    <row r="235" spans="1:12" x14ac:dyDescent="0.25">
      <c r="A235" s="115"/>
      <c r="B235" s="115"/>
      <c r="C235" s="115"/>
      <c r="D235" s="115"/>
      <c r="E235" s="115" t="s">
        <v>331</v>
      </c>
      <c r="F235" s="135">
        <v>43686</v>
      </c>
      <c r="G235" s="115" t="s">
        <v>349</v>
      </c>
      <c r="H235" s="115" t="s">
        <v>546</v>
      </c>
      <c r="I235" s="115" t="s">
        <v>1364</v>
      </c>
      <c r="J235" s="115" t="s">
        <v>288</v>
      </c>
      <c r="K235" s="114">
        <v>-600</v>
      </c>
      <c r="L235" s="114">
        <f t="shared" si="6"/>
        <v>-2797.27</v>
      </c>
    </row>
    <row r="236" spans="1:12" x14ac:dyDescent="0.25">
      <c r="A236" s="115"/>
      <c r="B236" s="115"/>
      <c r="C236" s="115"/>
      <c r="D236" s="115"/>
      <c r="E236" s="115" t="s">
        <v>331</v>
      </c>
      <c r="F236" s="135">
        <v>43686</v>
      </c>
      <c r="G236" s="115" t="s">
        <v>349</v>
      </c>
      <c r="H236" s="115" t="s">
        <v>1116</v>
      </c>
      <c r="I236" s="115" t="s">
        <v>1365</v>
      </c>
      <c r="J236" s="115" t="s">
        <v>288</v>
      </c>
      <c r="K236" s="114">
        <v>-69.540000000000006</v>
      </c>
      <c r="L236" s="114">
        <f t="shared" si="6"/>
        <v>-2866.81</v>
      </c>
    </row>
    <row r="237" spans="1:12" x14ac:dyDescent="0.25">
      <c r="A237" s="115"/>
      <c r="B237" s="115"/>
      <c r="C237" s="115"/>
      <c r="D237" s="115"/>
      <c r="E237" s="115" t="s">
        <v>329</v>
      </c>
      <c r="F237" s="135">
        <v>43686</v>
      </c>
      <c r="G237" s="115" t="s">
        <v>1199</v>
      </c>
      <c r="H237" s="115"/>
      <c r="I237" s="115" t="s">
        <v>1200</v>
      </c>
      <c r="J237" s="115" t="s">
        <v>258</v>
      </c>
      <c r="K237" s="114">
        <v>2866.81</v>
      </c>
      <c r="L237" s="114">
        <f t="shared" si="6"/>
        <v>0</v>
      </c>
    </row>
    <row r="238" spans="1:12" x14ac:dyDescent="0.25">
      <c r="A238" s="115"/>
      <c r="B238" s="115"/>
      <c r="C238" s="115"/>
      <c r="D238" s="115"/>
      <c r="E238" s="115" t="s">
        <v>331</v>
      </c>
      <c r="F238" s="135">
        <v>43689</v>
      </c>
      <c r="G238" s="115" t="s">
        <v>349</v>
      </c>
      <c r="H238" s="115" t="s">
        <v>315</v>
      </c>
      <c r="I238" s="115" t="s">
        <v>1366</v>
      </c>
      <c r="J238" s="115" t="s">
        <v>288</v>
      </c>
      <c r="K238" s="114">
        <v>-693.7</v>
      </c>
      <c r="L238" s="114">
        <f t="shared" si="6"/>
        <v>-693.7</v>
      </c>
    </row>
    <row r="239" spans="1:12" x14ac:dyDescent="0.25">
      <c r="A239" s="115"/>
      <c r="B239" s="115"/>
      <c r="C239" s="115"/>
      <c r="D239" s="115"/>
      <c r="E239" s="115" t="s">
        <v>331</v>
      </c>
      <c r="F239" s="135">
        <v>43689</v>
      </c>
      <c r="G239" s="115" t="s">
        <v>349</v>
      </c>
      <c r="H239" s="115" t="s">
        <v>315</v>
      </c>
      <c r="I239" s="115" t="s">
        <v>1367</v>
      </c>
      <c r="J239" s="115" t="s">
        <v>288</v>
      </c>
      <c r="K239" s="114">
        <v>-649.6</v>
      </c>
      <c r="L239" s="114">
        <f t="shared" si="6"/>
        <v>-1343.3</v>
      </c>
    </row>
    <row r="240" spans="1:12" x14ac:dyDescent="0.25">
      <c r="A240" s="115"/>
      <c r="B240" s="115"/>
      <c r="C240" s="115"/>
      <c r="D240" s="115"/>
      <c r="E240" s="115" t="s">
        <v>331</v>
      </c>
      <c r="F240" s="135">
        <v>43689</v>
      </c>
      <c r="G240" s="115" t="s">
        <v>349</v>
      </c>
      <c r="H240" s="115" t="s">
        <v>1105</v>
      </c>
      <c r="I240" s="115" t="s">
        <v>1368</v>
      </c>
      <c r="J240" s="115" t="s">
        <v>288</v>
      </c>
      <c r="K240" s="114">
        <v>-150</v>
      </c>
      <c r="L240" s="114">
        <f t="shared" si="6"/>
        <v>-1493.3</v>
      </c>
    </row>
    <row r="241" spans="1:12" x14ac:dyDescent="0.25">
      <c r="A241" s="115"/>
      <c r="B241" s="115"/>
      <c r="C241" s="115"/>
      <c r="D241" s="115"/>
      <c r="E241" s="115" t="s">
        <v>331</v>
      </c>
      <c r="F241" s="135">
        <v>43689</v>
      </c>
      <c r="G241" s="115" t="s">
        <v>349</v>
      </c>
      <c r="H241" s="115" t="s">
        <v>315</v>
      </c>
      <c r="I241" s="115" t="s">
        <v>1369</v>
      </c>
      <c r="J241" s="115" t="s">
        <v>288</v>
      </c>
      <c r="K241" s="114">
        <v>-528.5</v>
      </c>
      <c r="L241" s="114">
        <f t="shared" si="6"/>
        <v>-2021.8</v>
      </c>
    </row>
    <row r="242" spans="1:12" x14ac:dyDescent="0.25">
      <c r="A242" s="115"/>
      <c r="B242" s="115"/>
      <c r="C242" s="115"/>
      <c r="D242" s="115"/>
      <c r="E242" s="115" t="s">
        <v>331</v>
      </c>
      <c r="F242" s="135">
        <v>43689</v>
      </c>
      <c r="G242" s="115" t="s">
        <v>349</v>
      </c>
      <c r="H242" s="115" t="s">
        <v>1370</v>
      </c>
      <c r="I242" s="115" t="s">
        <v>1371</v>
      </c>
      <c r="J242" s="115" t="s">
        <v>288</v>
      </c>
      <c r="K242" s="114">
        <v>-89.23</v>
      </c>
      <c r="L242" s="114">
        <f t="shared" si="6"/>
        <v>-2111.0300000000002</v>
      </c>
    </row>
    <row r="243" spans="1:12" x14ac:dyDescent="0.25">
      <c r="A243" s="115"/>
      <c r="B243" s="115"/>
      <c r="C243" s="115"/>
      <c r="D243" s="115"/>
      <c r="E243" s="115" t="s">
        <v>331</v>
      </c>
      <c r="F243" s="135">
        <v>43689</v>
      </c>
      <c r="G243" s="115" t="s">
        <v>349</v>
      </c>
      <c r="H243" s="115" t="s">
        <v>314</v>
      </c>
      <c r="I243" s="115" t="s">
        <v>1372</v>
      </c>
      <c r="J243" s="115" t="s">
        <v>288</v>
      </c>
      <c r="K243" s="114">
        <v>-257</v>
      </c>
      <c r="L243" s="114">
        <f t="shared" si="6"/>
        <v>-2368.0300000000002</v>
      </c>
    </row>
    <row r="244" spans="1:12" x14ac:dyDescent="0.25">
      <c r="A244" s="115"/>
      <c r="B244" s="115"/>
      <c r="C244" s="115"/>
      <c r="D244" s="115"/>
      <c r="E244" s="115" t="s">
        <v>331</v>
      </c>
      <c r="F244" s="135">
        <v>43689</v>
      </c>
      <c r="G244" s="115" t="s">
        <v>349</v>
      </c>
      <c r="H244" s="115" t="s">
        <v>1117</v>
      </c>
      <c r="I244" s="115" t="s">
        <v>1373</v>
      </c>
      <c r="J244" s="115" t="s">
        <v>288</v>
      </c>
      <c r="K244" s="114">
        <v>-57.21</v>
      </c>
      <c r="L244" s="114">
        <f t="shared" si="6"/>
        <v>-2425.2399999999998</v>
      </c>
    </row>
    <row r="245" spans="1:12" x14ac:dyDescent="0.25">
      <c r="A245" s="115"/>
      <c r="B245" s="115"/>
      <c r="C245" s="115"/>
      <c r="D245" s="115"/>
      <c r="E245" s="115" t="s">
        <v>331</v>
      </c>
      <c r="F245" s="135">
        <v>43689</v>
      </c>
      <c r="G245" s="115" t="s">
        <v>349</v>
      </c>
      <c r="H245" s="115" t="s">
        <v>1115</v>
      </c>
      <c r="I245" s="115" t="s">
        <v>1374</v>
      </c>
      <c r="J245" s="115" t="s">
        <v>288</v>
      </c>
      <c r="K245" s="114">
        <v>-174.33</v>
      </c>
      <c r="L245" s="114">
        <f t="shared" ref="L245:L276" si="7">ROUND(L244+K245,5)</f>
        <v>-2599.5700000000002</v>
      </c>
    </row>
    <row r="246" spans="1:12" x14ac:dyDescent="0.25">
      <c r="A246" s="115"/>
      <c r="B246" s="115"/>
      <c r="C246" s="115"/>
      <c r="D246" s="115"/>
      <c r="E246" s="115" t="s">
        <v>331</v>
      </c>
      <c r="F246" s="135">
        <v>43689</v>
      </c>
      <c r="G246" s="115" t="s">
        <v>349</v>
      </c>
      <c r="H246" s="115" t="s">
        <v>1113</v>
      </c>
      <c r="I246" s="115" t="s">
        <v>1375</v>
      </c>
      <c r="J246" s="115" t="s">
        <v>288</v>
      </c>
      <c r="K246" s="114">
        <v>-41.76</v>
      </c>
      <c r="L246" s="114">
        <f t="shared" si="7"/>
        <v>-2641.33</v>
      </c>
    </row>
    <row r="247" spans="1:12" x14ac:dyDescent="0.25">
      <c r="A247" s="115"/>
      <c r="B247" s="115"/>
      <c r="C247" s="115"/>
      <c r="D247" s="115"/>
      <c r="E247" s="115" t="s">
        <v>329</v>
      </c>
      <c r="F247" s="135">
        <v>43689</v>
      </c>
      <c r="G247" s="115" t="s">
        <v>1207</v>
      </c>
      <c r="H247" s="115" t="s">
        <v>330</v>
      </c>
      <c r="I247" s="115" t="s">
        <v>1208</v>
      </c>
      <c r="J247" s="115" t="s">
        <v>258</v>
      </c>
      <c r="K247" s="114">
        <v>1419.53</v>
      </c>
      <c r="L247" s="114">
        <f t="shared" si="7"/>
        <v>-1221.8</v>
      </c>
    </row>
    <row r="248" spans="1:12" x14ac:dyDescent="0.25">
      <c r="A248" s="115"/>
      <c r="B248" s="115"/>
      <c r="C248" s="115"/>
      <c r="D248" s="115"/>
      <c r="E248" s="115" t="s">
        <v>329</v>
      </c>
      <c r="F248" s="135">
        <v>43689</v>
      </c>
      <c r="G248" s="115" t="s">
        <v>1286</v>
      </c>
      <c r="H248" s="115" t="s">
        <v>330</v>
      </c>
      <c r="I248" s="115" t="s">
        <v>1208</v>
      </c>
      <c r="J248" s="115" t="s">
        <v>260</v>
      </c>
      <c r="K248" s="114">
        <v>1871.8</v>
      </c>
      <c r="L248" s="114">
        <f t="shared" si="7"/>
        <v>650</v>
      </c>
    </row>
    <row r="249" spans="1:12" x14ac:dyDescent="0.25">
      <c r="A249" s="115"/>
      <c r="B249" s="115"/>
      <c r="C249" s="115"/>
      <c r="D249" s="115"/>
      <c r="E249" s="115" t="s">
        <v>331</v>
      </c>
      <c r="F249" s="135">
        <v>43689</v>
      </c>
      <c r="G249" s="115" t="s">
        <v>349</v>
      </c>
      <c r="H249" s="115" t="s">
        <v>313</v>
      </c>
      <c r="I249" s="115" t="s">
        <v>1376</v>
      </c>
      <c r="J249" s="115" t="s">
        <v>288</v>
      </c>
      <c r="K249" s="114">
        <v>-650</v>
      </c>
      <c r="L249" s="114">
        <f t="shared" si="7"/>
        <v>0</v>
      </c>
    </row>
    <row r="250" spans="1:12" x14ac:dyDescent="0.25">
      <c r="A250" s="115"/>
      <c r="B250" s="115"/>
      <c r="C250" s="115"/>
      <c r="D250" s="115"/>
      <c r="E250" s="115" t="s">
        <v>331</v>
      </c>
      <c r="F250" s="135">
        <v>43691</v>
      </c>
      <c r="G250" s="115" t="s">
        <v>349</v>
      </c>
      <c r="H250" s="115" t="s">
        <v>312</v>
      </c>
      <c r="I250" s="115" t="s">
        <v>1377</v>
      </c>
      <c r="J250" s="115" t="s">
        <v>288</v>
      </c>
      <c r="K250" s="114">
        <v>-5500</v>
      </c>
      <c r="L250" s="114">
        <f t="shared" si="7"/>
        <v>-5500</v>
      </c>
    </row>
    <row r="251" spans="1:12" x14ac:dyDescent="0.25">
      <c r="A251" s="115"/>
      <c r="B251" s="115"/>
      <c r="C251" s="115"/>
      <c r="D251" s="115"/>
      <c r="E251" s="115" t="s">
        <v>329</v>
      </c>
      <c r="F251" s="135">
        <v>43691</v>
      </c>
      <c r="G251" s="115" t="s">
        <v>1216</v>
      </c>
      <c r="H251" s="115" t="s">
        <v>330</v>
      </c>
      <c r="I251" s="115" t="s">
        <v>1217</v>
      </c>
      <c r="J251" s="115" t="s">
        <v>258</v>
      </c>
      <c r="K251" s="114">
        <v>5500</v>
      </c>
      <c r="L251" s="114">
        <f t="shared" si="7"/>
        <v>0</v>
      </c>
    </row>
    <row r="252" spans="1:12" x14ac:dyDescent="0.25">
      <c r="A252" s="115"/>
      <c r="B252" s="115"/>
      <c r="C252" s="115"/>
      <c r="D252" s="115"/>
      <c r="E252" s="115" t="s">
        <v>331</v>
      </c>
      <c r="F252" s="135">
        <v>43692</v>
      </c>
      <c r="G252" s="115" t="s">
        <v>349</v>
      </c>
      <c r="H252" s="115" t="s">
        <v>1104</v>
      </c>
      <c r="I252" s="115" t="s">
        <v>1378</v>
      </c>
      <c r="J252" s="115" t="s">
        <v>288</v>
      </c>
      <c r="K252" s="114">
        <v>-148.46</v>
      </c>
      <c r="L252" s="114">
        <f t="shared" si="7"/>
        <v>-148.46</v>
      </c>
    </row>
    <row r="253" spans="1:12" x14ac:dyDescent="0.25">
      <c r="A253" s="115"/>
      <c r="B253" s="115"/>
      <c r="C253" s="115"/>
      <c r="D253" s="115"/>
      <c r="E253" s="115" t="s">
        <v>329</v>
      </c>
      <c r="F253" s="135">
        <v>43692</v>
      </c>
      <c r="G253" s="115" t="s">
        <v>1150</v>
      </c>
      <c r="H253" s="115" t="s">
        <v>330</v>
      </c>
      <c r="I253" s="115" t="s">
        <v>1218</v>
      </c>
      <c r="J253" s="115" t="s">
        <v>258</v>
      </c>
      <c r="K253" s="114">
        <v>148.46</v>
      </c>
      <c r="L253" s="114">
        <f t="shared" si="7"/>
        <v>0</v>
      </c>
    </row>
    <row r="254" spans="1:12" x14ac:dyDescent="0.25">
      <c r="A254" s="115"/>
      <c r="B254" s="115"/>
      <c r="C254" s="115"/>
      <c r="D254" s="115"/>
      <c r="E254" s="115" t="s">
        <v>331</v>
      </c>
      <c r="F254" s="135">
        <v>43697</v>
      </c>
      <c r="G254" s="115" t="s">
        <v>349</v>
      </c>
      <c r="H254" s="115" t="s">
        <v>511</v>
      </c>
      <c r="I254" s="115" t="s">
        <v>1379</v>
      </c>
      <c r="J254" s="115" t="s">
        <v>288</v>
      </c>
      <c r="K254" s="114">
        <v>-138.78</v>
      </c>
      <c r="L254" s="114">
        <f t="shared" si="7"/>
        <v>-138.78</v>
      </c>
    </row>
    <row r="255" spans="1:12" x14ac:dyDescent="0.25">
      <c r="A255" s="115"/>
      <c r="B255" s="115"/>
      <c r="C255" s="115"/>
      <c r="D255" s="115"/>
      <c r="E255" s="115" t="s">
        <v>331</v>
      </c>
      <c r="F255" s="135">
        <v>43697</v>
      </c>
      <c r="G255" s="115" t="s">
        <v>349</v>
      </c>
      <c r="H255" s="115" t="s">
        <v>1380</v>
      </c>
      <c r="I255" s="115" t="s">
        <v>1381</v>
      </c>
      <c r="J255" s="115" t="s">
        <v>288</v>
      </c>
      <c r="K255" s="114">
        <v>-118.05</v>
      </c>
      <c r="L255" s="114">
        <f t="shared" si="7"/>
        <v>-256.83</v>
      </c>
    </row>
    <row r="256" spans="1:12" x14ac:dyDescent="0.25">
      <c r="A256" s="115"/>
      <c r="B256" s="115"/>
      <c r="C256" s="115"/>
      <c r="D256" s="115"/>
      <c r="E256" s="115" t="s">
        <v>331</v>
      </c>
      <c r="F256" s="135">
        <v>43697</v>
      </c>
      <c r="G256" s="115" t="s">
        <v>349</v>
      </c>
      <c r="H256" s="115" t="s">
        <v>591</v>
      </c>
      <c r="I256" s="115" t="s">
        <v>1382</v>
      </c>
      <c r="J256" s="115" t="s">
        <v>288</v>
      </c>
      <c r="K256" s="114">
        <v>-30</v>
      </c>
      <c r="L256" s="114">
        <f t="shared" si="7"/>
        <v>-286.83</v>
      </c>
    </row>
    <row r="257" spans="1:12" x14ac:dyDescent="0.25">
      <c r="A257" s="115"/>
      <c r="B257" s="115"/>
      <c r="C257" s="115"/>
      <c r="D257" s="115"/>
      <c r="E257" s="115" t="s">
        <v>329</v>
      </c>
      <c r="F257" s="135">
        <v>43697</v>
      </c>
      <c r="G257" s="115" t="s">
        <v>1221</v>
      </c>
      <c r="H257" s="115" t="s">
        <v>330</v>
      </c>
      <c r="I257" s="115" t="s">
        <v>1222</v>
      </c>
      <c r="J257" s="115" t="s">
        <v>258</v>
      </c>
      <c r="K257" s="114">
        <v>286.83</v>
      </c>
      <c r="L257" s="114">
        <f t="shared" si="7"/>
        <v>0</v>
      </c>
    </row>
    <row r="258" spans="1:12" x14ac:dyDescent="0.25">
      <c r="A258" s="115"/>
      <c r="B258" s="115"/>
      <c r="C258" s="115"/>
      <c r="D258" s="115"/>
      <c r="E258" s="115" t="s">
        <v>331</v>
      </c>
      <c r="F258" s="135">
        <v>43699</v>
      </c>
      <c r="G258" s="115" t="s">
        <v>349</v>
      </c>
      <c r="H258" s="115" t="s">
        <v>1104</v>
      </c>
      <c r="I258" s="115" t="s">
        <v>1383</v>
      </c>
      <c r="J258" s="115" t="s">
        <v>288</v>
      </c>
      <c r="K258" s="114">
        <v>-16.39</v>
      </c>
      <c r="L258" s="114">
        <f t="shared" si="7"/>
        <v>-16.39</v>
      </c>
    </row>
    <row r="259" spans="1:12" x14ac:dyDescent="0.25">
      <c r="A259" s="115"/>
      <c r="B259" s="115"/>
      <c r="C259" s="115"/>
      <c r="D259" s="115"/>
      <c r="E259" s="115" t="s">
        <v>331</v>
      </c>
      <c r="F259" s="135">
        <v>43699</v>
      </c>
      <c r="G259" s="115" t="s">
        <v>349</v>
      </c>
      <c r="H259" s="115" t="s">
        <v>1104</v>
      </c>
      <c r="I259" s="115" t="s">
        <v>1384</v>
      </c>
      <c r="J259" s="115" t="s">
        <v>288</v>
      </c>
      <c r="K259" s="114">
        <v>-0.81</v>
      </c>
      <c r="L259" s="114">
        <f t="shared" si="7"/>
        <v>-17.2</v>
      </c>
    </row>
    <row r="260" spans="1:12" x14ac:dyDescent="0.25">
      <c r="A260" s="115"/>
      <c r="B260" s="115"/>
      <c r="C260" s="115"/>
      <c r="D260" s="115"/>
      <c r="E260" s="115" t="s">
        <v>329</v>
      </c>
      <c r="F260" s="135">
        <v>43699</v>
      </c>
      <c r="G260" s="115" t="s">
        <v>1224</v>
      </c>
      <c r="H260" s="115" t="s">
        <v>330</v>
      </c>
      <c r="I260" s="115" t="s">
        <v>1225</v>
      </c>
      <c r="J260" s="115" t="s">
        <v>258</v>
      </c>
      <c r="K260" s="114">
        <v>17.2</v>
      </c>
      <c r="L260" s="114">
        <f t="shared" si="7"/>
        <v>0</v>
      </c>
    </row>
    <row r="261" spans="1:12" x14ac:dyDescent="0.25">
      <c r="A261" s="115"/>
      <c r="B261" s="115"/>
      <c r="C261" s="115"/>
      <c r="D261" s="115"/>
      <c r="E261" s="115" t="s">
        <v>331</v>
      </c>
      <c r="F261" s="135">
        <v>43700</v>
      </c>
      <c r="G261" s="115" t="s">
        <v>349</v>
      </c>
      <c r="H261" s="115" t="s">
        <v>1385</v>
      </c>
      <c r="I261" s="115" t="s">
        <v>1386</v>
      </c>
      <c r="J261" s="115" t="s">
        <v>288</v>
      </c>
      <c r="K261" s="114">
        <v>-24.12</v>
      </c>
      <c r="L261" s="114">
        <f t="shared" si="7"/>
        <v>-24.12</v>
      </c>
    </row>
    <row r="262" spans="1:12" x14ac:dyDescent="0.25">
      <c r="A262" s="115"/>
      <c r="B262" s="115"/>
      <c r="C262" s="115"/>
      <c r="D262" s="115"/>
      <c r="E262" s="115" t="s">
        <v>331</v>
      </c>
      <c r="F262" s="135">
        <v>43700</v>
      </c>
      <c r="G262" s="115" t="s">
        <v>349</v>
      </c>
      <c r="H262" s="115" t="s">
        <v>1387</v>
      </c>
      <c r="I262" s="115" t="s">
        <v>1388</v>
      </c>
      <c r="J262" s="115" t="s">
        <v>288</v>
      </c>
      <c r="K262" s="114">
        <v>-200</v>
      </c>
      <c r="L262" s="114">
        <f t="shared" si="7"/>
        <v>-224.12</v>
      </c>
    </row>
    <row r="263" spans="1:12" x14ac:dyDescent="0.25">
      <c r="A263" s="115"/>
      <c r="B263" s="115"/>
      <c r="C263" s="115"/>
      <c r="D263" s="115"/>
      <c r="E263" s="115" t="s">
        <v>331</v>
      </c>
      <c r="F263" s="135">
        <v>43700</v>
      </c>
      <c r="G263" s="115" t="s">
        <v>349</v>
      </c>
      <c r="H263" s="115" t="s">
        <v>1387</v>
      </c>
      <c r="I263" s="115" t="s">
        <v>1389</v>
      </c>
      <c r="J263" s="115" t="s">
        <v>288</v>
      </c>
      <c r="K263" s="114">
        <v>-3600</v>
      </c>
      <c r="L263" s="114">
        <f t="shared" si="7"/>
        <v>-3824.12</v>
      </c>
    </row>
    <row r="264" spans="1:12" x14ac:dyDescent="0.25">
      <c r="A264" s="115"/>
      <c r="B264" s="115"/>
      <c r="C264" s="115"/>
      <c r="D264" s="115"/>
      <c r="E264" s="115" t="s">
        <v>331</v>
      </c>
      <c r="F264" s="135">
        <v>43700</v>
      </c>
      <c r="G264" s="115" t="s">
        <v>349</v>
      </c>
      <c r="H264" s="115" t="s">
        <v>1390</v>
      </c>
      <c r="I264" s="115" t="s">
        <v>1391</v>
      </c>
      <c r="J264" s="115" t="s">
        <v>288</v>
      </c>
      <c r="K264" s="114">
        <v>-1250</v>
      </c>
      <c r="L264" s="114">
        <f t="shared" si="7"/>
        <v>-5074.12</v>
      </c>
    </row>
    <row r="265" spans="1:12" x14ac:dyDescent="0.25">
      <c r="A265" s="115"/>
      <c r="B265" s="115"/>
      <c r="C265" s="115"/>
      <c r="D265" s="115"/>
      <c r="E265" s="115" t="s">
        <v>331</v>
      </c>
      <c r="F265" s="135">
        <v>43700</v>
      </c>
      <c r="G265" s="115" t="s">
        <v>349</v>
      </c>
      <c r="H265" s="115" t="s">
        <v>1108</v>
      </c>
      <c r="I265" s="115" t="s">
        <v>1392</v>
      </c>
      <c r="J265" s="115" t="s">
        <v>288</v>
      </c>
      <c r="K265" s="114">
        <v>-595</v>
      </c>
      <c r="L265" s="114">
        <f t="shared" si="7"/>
        <v>-5669.12</v>
      </c>
    </row>
    <row r="266" spans="1:12" x14ac:dyDescent="0.25">
      <c r="A266" s="115"/>
      <c r="B266" s="115"/>
      <c r="C266" s="115"/>
      <c r="D266" s="115"/>
      <c r="E266" s="115" t="s">
        <v>331</v>
      </c>
      <c r="F266" s="135">
        <v>43700</v>
      </c>
      <c r="G266" s="115" t="s">
        <v>349</v>
      </c>
      <c r="H266" s="115" t="s">
        <v>314</v>
      </c>
      <c r="I266" s="115" t="s">
        <v>1393</v>
      </c>
      <c r="J266" s="115" t="s">
        <v>288</v>
      </c>
      <c r="K266" s="114">
        <v>-113.9</v>
      </c>
      <c r="L266" s="114">
        <f t="shared" si="7"/>
        <v>-5783.02</v>
      </c>
    </row>
    <row r="267" spans="1:12" x14ac:dyDescent="0.25">
      <c r="A267" s="115"/>
      <c r="B267" s="115"/>
      <c r="C267" s="115"/>
      <c r="D267" s="115"/>
      <c r="E267" s="115" t="s">
        <v>329</v>
      </c>
      <c r="F267" s="135">
        <v>43700</v>
      </c>
      <c r="G267" s="115" t="s">
        <v>1227</v>
      </c>
      <c r="H267" s="115" t="s">
        <v>330</v>
      </c>
      <c r="I267" s="115" t="s">
        <v>1228</v>
      </c>
      <c r="J267" s="115" t="s">
        <v>258</v>
      </c>
      <c r="K267" s="114">
        <v>5783.02</v>
      </c>
      <c r="L267" s="114">
        <f t="shared" si="7"/>
        <v>0</v>
      </c>
    </row>
    <row r="268" spans="1:12" x14ac:dyDescent="0.25">
      <c r="A268" s="115"/>
      <c r="B268" s="115"/>
      <c r="C268" s="115"/>
      <c r="D268" s="115"/>
      <c r="E268" s="115" t="s">
        <v>331</v>
      </c>
      <c r="F268" s="135">
        <v>43703</v>
      </c>
      <c r="G268" s="115" t="s">
        <v>349</v>
      </c>
      <c r="H268" s="115" t="s">
        <v>1104</v>
      </c>
      <c r="I268" s="115" t="s">
        <v>1394</v>
      </c>
      <c r="J268" s="115" t="s">
        <v>288</v>
      </c>
      <c r="K268" s="114">
        <v>-126.05</v>
      </c>
      <c r="L268" s="114">
        <f t="shared" si="7"/>
        <v>-126.05</v>
      </c>
    </row>
    <row r="269" spans="1:12" x14ac:dyDescent="0.25">
      <c r="A269" s="115"/>
      <c r="B269" s="115"/>
      <c r="C269" s="115"/>
      <c r="D269" s="115"/>
      <c r="E269" s="115" t="s">
        <v>331</v>
      </c>
      <c r="F269" s="135">
        <v>43703</v>
      </c>
      <c r="G269" s="115" t="s">
        <v>349</v>
      </c>
      <c r="H269" s="115" t="s">
        <v>315</v>
      </c>
      <c r="I269" s="115" t="s">
        <v>1395</v>
      </c>
      <c r="J269" s="115" t="s">
        <v>288</v>
      </c>
      <c r="K269" s="114">
        <v>-825.3</v>
      </c>
      <c r="L269" s="114">
        <f t="shared" si="7"/>
        <v>-951.35</v>
      </c>
    </row>
    <row r="270" spans="1:12" x14ac:dyDescent="0.25">
      <c r="A270" s="115"/>
      <c r="B270" s="115"/>
      <c r="C270" s="115"/>
      <c r="D270" s="115"/>
      <c r="E270" s="115" t="s">
        <v>331</v>
      </c>
      <c r="F270" s="135">
        <v>43703</v>
      </c>
      <c r="G270" s="115" t="s">
        <v>349</v>
      </c>
      <c r="H270" s="115" t="s">
        <v>315</v>
      </c>
      <c r="I270" s="115" t="s">
        <v>1396</v>
      </c>
      <c r="J270" s="115" t="s">
        <v>288</v>
      </c>
      <c r="K270" s="114">
        <v>-800.8</v>
      </c>
      <c r="L270" s="114">
        <f t="shared" si="7"/>
        <v>-1752.15</v>
      </c>
    </row>
    <row r="271" spans="1:12" x14ac:dyDescent="0.25">
      <c r="A271" s="115"/>
      <c r="B271" s="115"/>
      <c r="C271" s="115"/>
      <c r="D271" s="115"/>
      <c r="E271" s="115" t="s">
        <v>331</v>
      </c>
      <c r="F271" s="135">
        <v>43703</v>
      </c>
      <c r="G271" s="115" t="s">
        <v>349</v>
      </c>
      <c r="H271" s="115" t="s">
        <v>315</v>
      </c>
      <c r="I271" s="115" t="s">
        <v>1397</v>
      </c>
      <c r="J271" s="115" t="s">
        <v>288</v>
      </c>
      <c r="K271" s="114">
        <v>-674.8</v>
      </c>
      <c r="L271" s="114">
        <f t="shared" si="7"/>
        <v>-2426.9499999999998</v>
      </c>
    </row>
    <row r="272" spans="1:12" x14ac:dyDescent="0.25">
      <c r="A272" s="115"/>
      <c r="B272" s="115"/>
      <c r="C272" s="115"/>
      <c r="D272" s="115"/>
      <c r="E272" s="115" t="s">
        <v>331</v>
      </c>
      <c r="F272" s="135">
        <v>43703</v>
      </c>
      <c r="G272" s="115" t="s">
        <v>349</v>
      </c>
      <c r="H272" s="115" t="s">
        <v>315</v>
      </c>
      <c r="I272" s="115" t="s">
        <v>1398</v>
      </c>
      <c r="J272" s="115" t="s">
        <v>288</v>
      </c>
      <c r="K272" s="114">
        <v>-927.5</v>
      </c>
      <c r="L272" s="114">
        <f t="shared" si="7"/>
        <v>-3354.45</v>
      </c>
    </row>
    <row r="273" spans="1:12" x14ac:dyDescent="0.25">
      <c r="A273" s="115"/>
      <c r="B273" s="115"/>
      <c r="C273" s="115"/>
      <c r="D273" s="115"/>
      <c r="E273" s="115" t="s">
        <v>331</v>
      </c>
      <c r="F273" s="135">
        <v>43703</v>
      </c>
      <c r="G273" s="115" t="s">
        <v>349</v>
      </c>
      <c r="H273" s="115" t="s">
        <v>315</v>
      </c>
      <c r="I273" s="115" t="s">
        <v>1399</v>
      </c>
      <c r="J273" s="115" t="s">
        <v>288</v>
      </c>
      <c r="K273" s="114">
        <v>-945.7</v>
      </c>
      <c r="L273" s="114">
        <f t="shared" si="7"/>
        <v>-4300.1499999999996</v>
      </c>
    </row>
    <row r="274" spans="1:12" x14ac:dyDescent="0.25">
      <c r="A274" s="115"/>
      <c r="B274" s="115"/>
      <c r="C274" s="115"/>
      <c r="D274" s="115"/>
      <c r="E274" s="115" t="s">
        <v>331</v>
      </c>
      <c r="F274" s="135">
        <v>43703</v>
      </c>
      <c r="G274" s="115" t="s">
        <v>349</v>
      </c>
      <c r="H274" s="115" t="s">
        <v>315</v>
      </c>
      <c r="I274" s="115" t="s">
        <v>1400</v>
      </c>
      <c r="J274" s="115" t="s">
        <v>288</v>
      </c>
      <c r="K274" s="114">
        <v>-634.20000000000005</v>
      </c>
      <c r="L274" s="114">
        <f t="shared" si="7"/>
        <v>-4934.3500000000004</v>
      </c>
    </row>
    <row r="275" spans="1:12" x14ac:dyDescent="0.25">
      <c r="A275" s="115"/>
      <c r="B275" s="115"/>
      <c r="C275" s="115"/>
      <c r="D275" s="115"/>
      <c r="E275" s="115" t="s">
        <v>331</v>
      </c>
      <c r="F275" s="135">
        <v>43703</v>
      </c>
      <c r="G275" s="115" t="s">
        <v>349</v>
      </c>
      <c r="H275" s="115" t="s">
        <v>1401</v>
      </c>
      <c r="I275" s="115" t="s">
        <v>1402</v>
      </c>
      <c r="J275" s="115" t="s">
        <v>288</v>
      </c>
      <c r="K275" s="114">
        <v>-3400</v>
      </c>
      <c r="L275" s="114">
        <f t="shared" si="7"/>
        <v>-8334.35</v>
      </c>
    </row>
    <row r="276" spans="1:12" x14ac:dyDescent="0.25">
      <c r="A276" s="115"/>
      <c r="B276" s="115"/>
      <c r="C276" s="115"/>
      <c r="D276" s="115"/>
      <c r="E276" s="115" t="s">
        <v>331</v>
      </c>
      <c r="F276" s="135">
        <v>43703</v>
      </c>
      <c r="G276" s="115" t="s">
        <v>349</v>
      </c>
      <c r="H276" s="115" t="s">
        <v>315</v>
      </c>
      <c r="I276" s="115" t="s">
        <v>1403</v>
      </c>
      <c r="J276" s="115" t="s">
        <v>288</v>
      </c>
      <c r="K276" s="114">
        <v>-1024.8</v>
      </c>
      <c r="L276" s="114">
        <f t="shared" si="7"/>
        <v>-9359.15</v>
      </c>
    </row>
    <row r="277" spans="1:12" x14ac:dyDescent="0.25">
      <c r="A277" s="115"/>
      <c r="B277" s="115"/>
      <c r="C277" s="115"/>
      <c r="D277" s="115"/>
      <c r="E277" s="115" t="s">
        <v>331</v>
      </c>
      <c r="F277" s="135">
        <v>43703</v>
      </c>
      <c r="G277" s="115" t="s">
        <v>349</v>
      </c>
      <c r="H277" s="115" t="s">
        <v>315</v>
      </c>
      <c r="I277" s="115" t="s">
        <v>1404</v>
      </c>
      <c r="J277" s="115" t="s">
        <v>288</v>
      </c>
      <c r="K277" s="114">
        <v>-587.29999999999995</v>
      </c>
      <c r="L277" s="114">
        <f t="shared" ref="L277:L308" si="8">ROUND(L276+K277,5)</f>
        <v>-9946.4500000000007</v>
      </c>
    </row>
    <row r="278" spans="1:12" x14ac:dyDescent="0.25">
      <c r="A278" s="115"/>
      <c r="B278" s="115"/>
      <c r="C278" s="115"/>
      <c r="D278" s="115"/>
      <c r="E278" s="115" t="s">
        <v>329</v>
      </c>
      <c r="F278" s="135">
        <v>43703</v>
      </c>
      <c r="G278" s="115" t="s">
        <v>1235</v>
      </c>
      <c r="H278" s="115" t="s">
        <v>330</v>
      </c>
      <c r="I278" s="115" t="s">
        <v>1236</v>
      </c>
      <c r="J278" s="115" t="s">
        <v>258</v>
      </c>
      <c r="K278" s="114">
        <v>3526.05</v>
      </c>
      <c r="L278" s="114">
        <f t="shared" si="8"/>
        <v>-6420.4</v>
      </c>
    </row>
    <row r="279" spans="1:12" x14ac:dyDescent="0.25">
      <c r="A279" s="115"/>
      <c r="B279" s="115"/>
      <c r="C279" s="115"/>
      <c r="D279" s="115"/>
      <c r="E279" s="115" t="s">
        <v>329</v>
      </c>
      <c r="F279" s="135">
        <v>43703</v>
      </c>
      <c r="G279" s="115" t="s">
        <v>1287</v>
      </c>
      <c r="H279" s="115" t="s">
        <v>330</v>
      </c>
      <c r="I279" s="115" t="s">
        <v>1236</v>
      </c>
      <c r="J279" s="115" t="s">
        <v>260</v>
      </c>
      <c r="K279" s="114">
        <v>6420.4</v>
      </c>
      <c r="L279" s="114">
        <f t="shared" si="8"/>
        <v>0</v>
      </c>
    </row>
    <row r="280" spans="1:12" x14ac:dyDescent="0.25">
      <c r="A280" s="115"/>
      <c r="B280" s="115"/>
      <c r="C280" s="115"/>
      <c r="D280" s="115"/>
      <c r="E280" s="115" t="s">
        <v>331</v>
      </c>
      <c r="F280" s="135">
        <v>43705</v>
      </c>
      <c r="G280" s="115" t="s">
        <v>349</v>
      </c>
      <c r="H280" s="115" t="s">
        <v>1104</v>
      </c>
      <c r="I280" s="115" t="s">
        <v>1405</v>
      </c>
      <c r="J280" s="115" t="s">
        <v>288</v>
      </c>
      <c r="K280" s="114">
        <v>-61.12</v>
      </c>
      <c r="L280" s="114">
        <f t="shared" si="8"/>
        <v>-61.12</v>
      </c>
    </row>
    <row r="281" spans="1:12" x14ac:dyDescent="0.25">
      <c r="A281" s="115"/>
      <c r="B281" s="115"/>
      <c r="C281" s="115"/>
      <c r="D281" s="115"/>
      <c r="E281" s="115" t="s">
        <v>331</v>
      </c>
      <c r="F281" s="135">
        <v>43705</v>
      </c>
      <c r="G281" s="115" t="s">
        <v>349</v>
      </c>
      <c r="H281" s="115" t="s">
        <v>1104</v>
      </c>
      <c r="I281" s="115" t="s">
        <v>1406</v>
      </c>
      <c r="J281" s="115" t="s">
        <v>288</v>
      </c>
      <c r="K281" s="114">
        <v>-139.11000000000001</v>
      </c>
      <c r="L281" s="114">
        <f t="shared" si="8"/>
        <v>-200.23</v>
      </c>
    </row>
    <row r="282" spans="1:12" x14ac:dyDescent="0.25">
      <c r="A282" s="115"/>
      <c r="B282" s="115"/>
      <c r="C282" s="115"/>
      <c r="D282" s="115"/>
      <c r="E282" s="115" t="s">
        <v>331</v>
      </c>
      <c r="F282" s="135">
        <v>43705</v>
      </c>
      <c r="G282" s="115" t="s">
        <v>349</v>
      </c>
      <c r="H282" s="115" t="s">
        <v>1104</v>
      </c>
      <c r="I282" s="115" t="s">
        <v>1407</v>
      </c>
      <c r="J282" s="115" t="s">
        <v>288</v>
      </c>
      <c r="K282" s="114">
        <v>-119.78</v>
      </c>
      <c r="L282" s="114">
        <f t="shared" si="8"/>
        <v>-320.01</v>
      </c>
    </row>
    <row r="283" spans="1:12" x14ac:dyDescent="0.25">
      <c r="A283" s="115"/>
      <c r="B283" s="115"/>
      <c r="C283" s="115"/>
      <c r="D283" s="115"/>
      <c r="E283" s="115" t="s">
        <v>331</v>
      </c>
      <c r="F283" s="135">
        <v>43705</v>
      </c>
      <c r="G283" s="115" t="s">
        <v>349</v>
      </c>
      <c r="H283" s="115" t="s">
        <v>1104</v>
      </c>
      <c r="I283" s="115" t="s">
        <v>1408</v>
      </c>
      <c r="J283" s="115" t="s">
        <v>288</v>
      </c>
      <c r="K283" s="114">
        <v>-117.92</v>
      </c>
      <c r="L283" s="114">
        <f t="shared" si="8"/>
        <v>-437.93</v>
      </c>
    </row>
    <row r="284" spans="1:12" x14ac:dyDescent="0.25">
      <c r="A284" s="115"/>
      <c r="B284" s="115"/>
      <c r="C284" s="115"/>
      <c r="D284" s="115"/>
      <c r="E284" s="115" t="s">
        <v>331</v>
      </c>
      <c r="F284" s="135">
        <v>43705</v>
      </c>
      <c r="G284" s="115" t="s">
        <v>349</v>
      </c>
      <c r="H284" s="115" t="s">
        <v>1104</v>
      </c>
      <c r="I284" s="115" t="s">
        <v>1409</v>
      </c>
      <c r="J284" s="115" t="s">
        <v>288</v>
      </c>
      <c r="K284" s="114">
        <v>-73.73</v>
      </c>
      <c r="L284" s="114">
        <f t="shared" si="8"/>
        <v>-511.66</v>
      </c>
    </row>
    <row r="285" spans="1:12" x14ac:dyDescent="0.25">
      <c r="A285" s="115"/>
      <c r="B285" s="115"/>
      <c r="C285" s="115"/>
      <c r="D285" s="115"/>
      <c r="E285" s="115" t="s">
        <v>331</v>
      </c>
      <c r="F285" s="135">
        <v>43705</v>
      </c>
      <c r="G285" s="115" t="s">
        <v>349</v>
      </c>
      <c r="H285" s="115" t="s">
        <v>1104</v>
      </c>
      <c r="I285" s="115" t="s">
        <v>1410</v>
      </c>
      <c r="J285" s="115" t="s">
        <v>288</v>
      </c>
      <c r="K285" s="114">
        <v>-21.04</v>
      </c>
      <c r="L285" s="114">
        <f t="shared" si="8"/>
        <v>-532.70000000000005</v>
      </c>
    </row>
    <row r="286" spans="1:12" x14ac:dyDescent="0.25">
      <c r="A286" s="115"/>
      <c r="B286" s="115"/>
      <c r="C286" s="115"/>
      <c r="D286" s="115"/>
      <c r="E286" s="115" t="s">
        <v>331</v>
      </c>
      <c r="F286" s="135">
        <v>43705</v>
      </c>
      <c r="G286" s="115" t="s">
        <v>349</v>
      </c>
      <c r="H286" s="115" t="s">
        <v>1104</v>
      </c>
      <c r="I286" s="115" t="s">
        <v>1411</v>
      </c>
      <c r="J286" s="115" t="s">
        <v>288</v>
      </c>
      <c r="K286" s="114">
        <v>-124.52</v>
      </c>
      <c r="L286" s="114">
        <f t="shared" si="8"/>
        <v>-657.22</v>
      </c>
    </row>
    <row r="287" spans="1:12" x14ac:dyDescent="0.25">
      <c r="A287" s="115"/>
      <c r="B287" s="115"/>
      <c r="C287" s="115"/>
      <c r="D287" s="115"/>
      <c r="E287" s="115" t="s">
        <v>331</v>
      </c>
      <c r="F287" s="135">
        <v>43705</v>
      </c>
      <c r="G287" s="115" t="s">
        <v>349</v>
      </c>
      <c r="H287" s="115" t="s">
        <v>1104</v>
      </c>
      <c r="I287" s="115" t="s">
        <v>1412</v>
      </c>
      <c r="J287" s="115" t="s">
        <v>288</v>
      </c>
      <c r="K287" s="114">
        <v>-107.33</v>
      </c>
      <c r="L287" s="114">
        <f t="shared" si="8"/>
        <v>-764.55</v>
      </c>
    </row>
    <row r="288" spans="1:12" x14ac:dyDescent="0.25">
      <c r="A288" s="115"/>
      <c r="B288" s="115"/>
      <c r="C288" s="115"/>
      <c r="D288" s="115"/>
      <c r="E288" s="115" t="s">
        <v>331</v>
      </c>
      <c r="F288" s="135">
        <v>43705</v>
      </c>
      <c r="G288" s="115" t="s">
        <v>349</v>
      </c>
      <c r="H288" s="115" t="s">
        <v>1104</v>
      </c>
      <c r="I288" s="115" t="s">
        <v>1413</v>
      </c>
      <c r="J288" s="115" t="s">
        <v>288</v>
      </c>
      <c r="K288" s="114">
        <v>-8.19</v>
      </c>
      <c r="L288" s="114">
        <f t="shared" si="8"/>
        <v>-772.74</v>
      </c>
    </row>
    <row r="289" spans="1:12" x14ac:dyDescent="0.25">
      <c r="A289" s="115"/>
      <c r="B289" s="115"/>
      <c r="C289" s="115"/>
      <c r="D289" s="115"/>
      <c r="E289" s="115" t="s">
        <v>331</v>
      </c>
      <c r="F289" s="135">
        <v>43705</v>
      </c>
      <c r="G289" s="115" t="s">
        <v>349</v>
      </c>
      <c r="H289" s="115" t="s">
        <v>1104</v>
      </c>
      <c r="I289" s="115" t="s">
        <v>1414</v>
      </c>
      <c r="J289" s="115" t="s">
        <v>288</v>
      </c>
      <c r="K289" s="114">
        <v>-122.96</v>
      </c>
      <c r="L289" s="114">
        <f t="shared" si="8"/>
        <v>-895.7</v>
      </c>
    </row>
    <row r="290" spans="1:12" x14ac:dyDescent="0.25">
      <c r="A290" s="115"/>
      <c r="B290" s="115"/>
      <c r="C290" s="115"/>
      <c r="D290" s="115"/>
      <c r="E290" s="115" t="s">
        <v>329</v>
      </c>
      <c r="F290" s="135">
        <v>43705</v>
      </c>
      <c r="G290" s="115" t="s">
        <v>1249</v>
      </c>
      <c r="H290" s="115" t="s">
        <v>330</v>
      </c>
      <c r="I290" s="115" t="s">
        <v>1250</v>
      </c>
      <c r="J290" s="115" t="s">
        <v>258</v>
      </c>
      <c r="K290" s="114">
        <v>895.7</v>
      </c>
      <c r="L290" s="114">
        <f t="shared" si="8"/>
        <v>0</v>
      </c>
    </row>
    <row r="291" spans="1:12" x14ac:dyDescent="0.25">
      <c r="A291" s="115"/>
      <c r="B291" s="115"/>
      <c r="C291" s="115"/>
      <c r="D291" s="115"/>
      <c r="E291" s="115" t="s">
        <v>331</v>
      </c>
      <c r="F291" s="135">
        <v>43706</v>
      </c>
      <c r="G291" s="115" t="s">
        <v>349</v>
      </c>
      <c r="H291" s="115" t="s">
        <v>1104</v>
      </c>
      <c r="I291" s="115" t="s">
        <v>1415</v>
      </c>
      <c r="J291" s="115" t="s">
        <v>288</v>
      </c>
      <c r="K291" s="114">
        <v>-63.93</v>
      </c>
      <c r="L291" s="114">
        <f t="shared" si="8"/>
        <v>-63.93</v>
      </c>
    </row>
    <row r="292" spans="1:12" x14ac:dyDescent="0.25">
      <c r="A292" s="115"/>
      <c r="B292" s="115"/>
      <c r="C292" s="115"/>
      <c r="D292" s="115"/>
      <c r="E292" s="115" t="s">
        <v>331</v>
      </c>
      <c r="F292" s="135">
        <v>43706</v>
      </c>
      <c r="G292" s="115" t="s">
        <v>349</v>
      </c>
      <c r="H292" s="115" t="s">
        <v>315</v>
      </c>
      <c r="I292" s="115" t="s">
        <v>1416</v>
      </c>
      <c r="J292" s="115" t="s">
        <v>288</v>
      </c>
      <c r="K292" s="114">
        <v>-1082.9000000000001</v>
      </c>
      <c r="L292" s="114">
        <f t="shared" si="8"/>
        <v>-1146.83</v>
      </c>
    </row>
    <row r="293" spans="1:12" x14ac:dyDescent="0.25">
      <c r="A293" s="115"/>
      <c r="B293" s="115"/>
      <c r="C293" s="115"/>
      <c r="D293" s="115"/>
      <c r="E293" s="115" t="s">
        <v>331</v>
      </c>
      <c r="F293" s="135">
        <v>43706</v>
      </c>
      <c r="G293" s="115" t="s">
        <v>349</v>
      </c>
      <c r="H293" s="115" t="s">
        <v>1104</v>
      </c>
      <c r="I293" s="115" t="s">
        <v>1417</v>
      </c>
      <c r="J293" s="115" t="s">
        <v>288</v>
      </c>
      <c r="K293" s="114">
        <v>-54.09</v>
      </c>
      <c r="L293" s="114">
        <f t="shared" si="8"/>
        <v>-1200.92</v>
      </c>
    </row>
    <row r="294" spans="1:12" x14ac:dyDescent="0.25">
      <c r="A294" s="115"/>
      <c r="B294" s="115"/>
      <c r="C294" s="115"/>
      <c r="D294" s="115"/>
      <c r="E294" s="115" t="s">
        <v>331</v>
      </c>
      <c r="F294" s="135">
        <v>43706</v>
      </c>
      <c r="G294" s="115" t="s">
        <v>349</v>
      </c>
      <c r="H294" s="115" t="s">
        <v>351</v>
      </c>
      <c r="I294" s="115" t="s">
        <v>1418</v>
      </c>
      <c r="J294" s="115" t="s">
        <v>288</v>
      </c>
      <c r="K294" s="114">
        <v>-311.7</v>
      </c>
      <c r="L294" s="114">
        <f t="shared" si="8"/>
        <v>-1512.62</v>
      </c>
    </row>
    <row r="295" spans="1:12" x14ac:dyDescent="0.25">
      <c r="A295" s="115"/>
      <c r="B295" s="115"/>
      <c r="C295" s="115"/>
      <c r="D295" s="115"/>
      <c r="E295" s="115" t="s">
        <v>331</v>
      </c>
      <c r="F295" s="135">
        <v>43706</v>
      </c>
      <c r="G295" s="115" t="s">
        <v>349</v>
      </c>
      <c r="H295" s="115" t="s">
        <v>1104</v>
      </c>
      <c r="I295" s="115" t="s">
        <v>1419</v>
      </c>
      <c r="J295" s="115" t="s">
        <v>288</v>
      </c>
      <c r="K295" s="114">
        <v>-2.86</v>
      </c>
      <c r="L295" s="114">
        <f t="shared" si="8"/>
        <v>-1515.48</v>
      </c>
    </row>
    <row r="296" spans="1:12" x14ac:dyDescent="0.25">
      <c r="A296" s="115"/>
      <c r="B296" s="115"/>
      <c r="C296" s="115"/>
      <c r="D296" s="115"/>
      <c r="E296" s="115" t="s">
        <v>331</v>
      </c>
      <c r="F296" s="135">
        <v>43706</v>
      </c>
      <c r="G296" s="115" t="s">
        <v>349</v>
      </c>
      <c r="H296" s="115" t="s">
        <v>315</v>
      </c>
      <c r="I296" s="115" t="s">
        <v>1420</v>
      </c>
      <c r="J296" s="115" t="s">
        <v>288</v>
      </c>
      <c r="K296" s="114">
        <v>-1121.4000000000001</v>
      </c>
      <c r="L296" s="114">
        <f t="shared" si="8"/>
        <v>-2636.88</v>
      </c>
    </row>
    <row r="297" spans="1:12" x14ac:dyDescent="0.25">
      <c r="A297" s="115"/>
      <c r="B297" s="115"/>
      <c r="C297" s="115"/>
      <c r="D297" s="115"/>
      <c r="E297" s="115" t="s">
        <v>331</v>
      </c>
      <c r="F297" s="135">
        <v>43706</v>
      </c>
      <c r="G297" s="115" t="s">
        <v>349</v>
      </c>
      <c r="H297" s="115" t="s">
        <v>315</v>
      </c>
      <c r="I297" s="115" t="s">
        <v>1421</v>
      </c>
      <c r="J297" s="115" t="s">
        <v>288</v>
      </c>
      <c r="K297" s="114">
        <v>-1086.5999999999999</v>
      </c>
      <c r="L297" s="114">
        <f t="shared" si="8"/>
        <v>-3723.48</v>
      </c>
    </row>
    <row r="298" spans="1:12" x14ac:dyDescent="0.25">
      <c r="A298" s="115"/>
      <c r="B298" s="115"/>
      <c r="C298" s="115"/>
      <c r="D298" s="115"/>
      <c r="E298" s="115" t="s">
        <v>331</v>
      </c>
      <c r="F298" s="135">
        <v>43706</v>
      </c>
      <c r="G298" s="115" t="s">
        <v>349</v>
      </c>
      <c r="H298" s="115" t="s">
        <v>1104</v>
      </c>
      <c r="I298" s="115" t="s">
        <v>1422</v>
      </c>
      <c r="J298" s="115" t="s">
        <v>288</v>
      </c>
      <c r="K298" s="114">
        <v>-16.38</v>
      </c>
      <c r="L298" s="114">
        <f t="shared" si="8"/>
        <v>-3739.86</v>
      </c>
    </row>
    <row r="299" spans="1:12" x14ac:dyDescent="0.25">
      <c r="A299" s="115"/>
      <c r="B299" s="115"/>
      <c r="C299" s="115"/>
      <c r="D299" s="115"/>
      <c r="E299" s="115" t="s">
        <v>331</v>
      </c>
      <c r="F299" s="135">
        <v>43706</v>
      </c>
      <c r="G299" s="115" t="s">
        <v>349</v>
      </c>
      <c r="H299" s="115" t="s">
        <v>1104</v>
      </c>
      <c r="I299" s="115" t="s">
        <v>1423</v>
      </c>
      <c r="J299" s="115" t="s">
        <v>288</v>
      </c>
      <c r="K299" s="114">
        <v>-27.05</v>
      </c>
      <c r="L299" s="114">
        <f t="shared" si="8"/>
        <v>-3766.91</v>
      </c>
    </row>
    <row r="300" spans="1:12" x14ac:dyDescent="0.25">
      <c r="A300" s="115"/>
      <c r="B300" s="115"/>
      <c r="C300" s="115"/>
      <c r="D300" s="115"/>
      <c r="E300" s="115" t="s">
        <v>331</v>
      </c>
      <c r="F300" s="135">
        <v>43706</v>
      </c>
      <c r="G300" s="115" t="s">
        <v>349</v>
      </c>
      <c r="H300" s="115" t="s">
        <v>315</v>
      </c>
      <c r="I300" s="115" t="s">
        <v>1424</v>
      </c>
      <c r="J300" s="115" t="s">
        <v>288</v>
      </c>
      <c r="K300" s="114">
        <v>-1274.7</v>
      </c>
      <c r="L300" s="114">
        <f t="shared" si="8"/>
        <v>-5041.6099999999997</v>
      </c>
    </row>
    <row r="301" spans="1:12" x14ac:dyDescent="0.25">
      <c r="A301" s="115"/>
      <c r="B301" s="115"/>
      <c r="C301" s="115"/>
      <c r="D301" s="115"/>
      <c r="E301" s="115" t="s">
        <v>331</v>
      </c>
      <c r="F301" s="135">
        <v>43706</v>
      </c>
      <c r="G301" s="115" t="s">
        <v>349</v>
      </c>
      <c r="H301" s="115" t="s">
        <v>620</v>
      </c>
      <c r="I301" s="115" t="s">
        <v>1425</v>
      </c>
      <c r="J301" s="115" t="s">
        <v>288</v>
      </c>
      <c r="K301" s="114">
        <v>-117.25</v>
      </c>
      <c r="L301" s="114">
        <f t="shared" si="8"/>
        <v>-5158.8599999999997</v>
      </c>
    </row>
    <row r="302" spans="1:12" x14ac:dyDescent="0.25">
      <c r="A302" s="115"/>
      <c r="B302" s="115"/>
      <c r="C302" s="115"/>
      <c r="D302" s="115"/>
      <c r="E302" s="115" t="s">
        <v>331</v>
      </c>
      <c r="F302" s="135">
        <v>43706</v>
      </c>
      <c r="G302" s="115" t="s">
        <v>349</v>
      </c>
      <c r="H302" s="115" t="s">
        <v>563</v>
      </c>
      <c r="I302" s="115" t="s">
        <v>1426</v>
      </c>
      <c r="J302" s="115" t="s">
        <v>288</v>
      </c>
      <c r="K302" s="114">
        <v>-98.19</v>
      </c>
      <c r="L302" s="114">
        <f t="shared" si="8"/>
        <v>-5257.05</v>
      </c>
    </row>
    <row r="303" spans="1:12" x14ac:dyDescent="0.25">
      <c r="A303" s="115"/>
      <c r="B303" s="115"/>
      <c r="C303" s="115"/>
      <c r="D303" s="115"/>
      <c r="E303" s="115" t="s">
        <v>331</v>
      </c>
      <c r="F303" s="135">
        <v>43706</v>
      </c>
      <c r="G303" s="115" t="s">
        <v>349</v>
      </c>
      <c r="H303" s="115" t="s">
        <v>315</v>
      </c>
      <c r="I303" s="115" t="s">
        <v>1427</v>
      </c>
      <c r="J303" s="115" t="s">
        <v>288</v>
      </c>
      <c r="K303" s="114">
        <v>-1059.8</v>
      </c>
      <c r="L303" s="114">
        <f t="shared" si="8"/>
        <v>-6316.85</v>
      </c>
    </row>
    <row r="304" spans="1:12" x14ac:dyDescent="0.25">
      <c r="A304" s="115"/>
      <c r="B304" s="115"/>
      <c r="C304" s="115"/>
      <c r="D304" s="115"/>
      <c r="E304" s="115" t="s">
        <v>331</v>
      </c>
      <c r="F304" s="135">
        <v>43706</v>
      </c>
      <c r="G304" s="115" t="s">
        <v>349</v>
      </c>
      <c r="H304" s="115" t="s">
        <v>352</v>
      </c>
      <c r="I304" s="115" t="s">
        <v>1428</v>
      </c>
      <c r="J304" s="115" t="s">
        <v>288</v>
      </c>
      <c r="K304" s="114">
        <v>-2764.3</v>
      </c>
      <c r="L304" s="114">
        <f t="shared" si="8"/>
        <v>-9081.15</v>
      </c>
    </row>
    <row r="305" spans="1:12" x14ac:dyDescent="0.25">
      <c r="A305" s="115"/>
      <c r="B305" s="115"/>
      <c r="C305" s="115"/>
      <c r="D305" s="115"/>
      <c r="E305" s="115" t="s">
        <v>331</v>
      </c>
      <c r="F305" s="135">
        <v>43706</v>
      </c>
      <c r="G305" s="115" t="s">
        <v>349</v>
      </c>
      <c r="H305" s="115" t="s">
        <v>1119</v>
      </c>
      <c r="I305" s="115" t="s">
        <v>1429</v>
      </c>
      <c r="J305" s="115" t="s">
        <v>288</v>
      </c>
      <c r="K305" s="114">
        <v>-956</v>
      </c>
      <c r="L305" s="114">
        <f t="shared" si="8"/>
        <v>-10037.15</v>
      </c>
    </row>
    <row r="306" spans="1:12" x14ac:dyDescent="0.25">
      <c r="A306" s="115"/>
      <c r="B306" s="115"/>
      <c r="C306" s="115"/>
      <c r="D306" s="115"/>
      <c r="E306" s="115" t="s">
        <v>331</v>
      </c>
      <c r="F306" s="135">
        <v>43706</v>
      </c>
      <c r="G306" s="115" t="s">
        <v>349</v>
      </c>
      <c r="H306" s="115" t="s">
        <v>315</v>
      </c>
      <c r="I306" s="115" t="s">
        <v>1430</v>
      </c>
      <c r="J306" s="115" t="s">
        <v>288</v>
      </c>
      <c r="K306" s="114">
        <v>-1107.4000000000001</v>
      </c>
      <c r="L306" s="114">
        <f t="shared" si="8"/>
        <v>-11144.55</v>
      </c>
    </row>
    <row r="307" spans="1:12" x14ac:dyDescent="0.25">
      <c r="A307" s="115"/>
      <c r="B307" s="115"/>
      <c r="C307" s="115"/>
      <c r="D307" s="115"/>
      <c r="E307" s="115" t="s">
        <v>331</v>
      </c>
      <c r="F307" s="135">
        <v>43706</v>
      </c>
      <c r="G307" s="115" t="s">
        <v>349</v>
      </c>
      <c r="H307" s="115" t="s">
        <v>315</v>
      </c>
      <c r="I307" s="115" t="s">
        <v>1431</v>
      </c>
      <c r="J307" s="115" t="s">
        <v>288</v>
      </c>
      <c r="K307" s="114">
        <v>-1089.2</v>
      </c>
      <c r="L307" s="114">
        <f t="shared" si="8"/>
        <v>-12233.75</v>
      </c>
    </row>
    <row r="308" spans="1:12" x14ac:dyDescent="0.25">
      <c r="A308" s="115"/>
      <c r="B308" s="115"/>
      <c r="C308" s="115"/>
      <c r="D308" s="115"/>
      <c r="E308" s="115" t="s">
        <v>329</v>
      </c>
      <c r="F308" s="135">
        <v>43706</v>
      </c>
      <c r="G308" s="115" t="s">
        <v>1251</v>
      </c>
      <c r="H308" s="115" t="s">
        <v>330</v>
      </c>
      <c r="I308" s="115" t="s">
        <v>1252</v>
      </c>
      <c r="J308" s="115" t="s">
        <v>258</v>
      </c>
      <c r="K308" s="114">
        <v>4411.75</v>
      </c>
      <c r="L308" s="114">
        <f t="shared" si="8"/>
        <v>-7822</v>
      </c>
    </row>
    <row r="309" spans="1:12" x14ac:dyDescent="0.25">
      <c r="A309" s="115"/>
      <c r="B309" s="115"/>
      <c r="C309" s="115"/>
      <c r="D309" s="115"/>
      <c r="E309" s="115" t="s">
        <v>329</v>
      </c>
      <c r="F309" s="135">
        <v>43706</v>
      </c>
      <c r="G309" s="115" t="s">
        <v>1288</v>
      </c>
      <c r="H309" s="115" t="s">
        <v>330</v>
      </c>
      <c r="I309" s="115" t="s">
        <v>1252</v>
      </c>
      <c r="J309" s="115" t="s">
        <v>260</v>
      </c>
      <c r="K309" s="114">
        <v>7822</v>
      </c>
      <c r="L309" s="114">
        <f t="shared" ref="L309:L313" si="9">ROUND(L308+K309,5)</f>
        <v>0</v>
      </c>
    </row>
    <row r="310" spans="1:12" x14ac:dyDescent="0.25">
      <c r="A310" s="115"/>
      <c r="B310" s="115"/>
      <c r="C310" s="115"/>
      <c r="D310" s="115"/>
      <c r="E310" s="115" t="s">
        <v>331</v>
      </c>
      <c r="F310" s="135">
        <v>43707</v>
      </c>
      <c r="G310" s="115" t="s">
        <v>349</v>
      </c>
      <c r="H310" s="115" t="s">
        <v>495</v>
      </c>
      <c r="I310" s="115" t="s">
        <v>1432</v>
      </c>
      <c r="J310" s="115" t="s">
        <v>288</v>
      </c>
      <c r="K310" s="114">
        <v>-27490.93</v>
      </c>
      <c r="L310" s="114">
        <f t="shared" si="9"/>
        <v>-27490.93</v>
      </c>
    </row>
    <row r="311" spans="1:12" x14ac:dyDescent="0.25">
      <c r="A311" s="115"/>
      <c r="B311" s="115"/>
      <c r="C311" s="115"/>
      <c r="D311" s="115"/>
      <c r="E311" s="115" t="s">
        <v>331</v>
      </c>
      <c r="F311" s="135">
        <v>43707</v>
      </c>
      <c r="G311" s="115" t="s">
        <v>349</v>
      </c>
      <c r="H311" s="115" t="s">
        <v>316</v>
      </c>
      <c r="I311" s="115" t="s">
        <v>1433</v>
      </c>
      <c r="J311" s="115" t="s">
        <v>288</v>
      </c>
      <c r="K311" s="114">
        <v>-744.33</v>
      </c>
      <c r="L311" s="114">
        <f t="shared" si="9"/>
        <v>-28235.26</v>
      </c>
    </row>
    <row r="312" spans="1:12" x14ac:dyDescent="0.25">
      <c r="A312" s="115"/>
      <c r="B312" s="115"/>
      <c r="C312" s="115"/>
      <c r="D312" s="115"/>
      <c r="E312" s="115" t="s">
        <v>331</v>
      </c>
      <c r="F312" s="135">
        <v>43707</v>
      </c>
      <c r="G312" s="115" t="s">
        <v>349</v>
      </c>
      <c r="H312" s="115" t="s">
        <v>561</v>
      </c>
      <c r="I312" s="115" t="s">
        <v>1434</v>
      </c>
      <c r="J312" s="115" t="s">
        <v>288</v>
      </c>
      <c r="K312" s="114">
        <v>-527.70000000000005</v>
      </c>
      <c r="L312" s="114">
        <f t="shared" si="9"/>
        <v>-28762.959999999999</v>
      </c>
    </row>
    <row r="313" spans="1:12" ht="15.75" thickBot="1" x14ac:dyDescent="0.3">
      <c r="A313" s="115"/>
      <c r="B313" s="115"/>
      <c r="C313" s="115"/>
      <c r="D313" s="115"/>
      <c r="E313" s="115" t="s">
        <v>329</v>
      </c>
      <c r="F313" s="135">
        <v>43707</v>
      </c>
      <c r="G313" s="115" t="s">
        <v>1254</v>
      </c>
      <c r="H313" s="115" t="s">
        <v>330</v>
      </c>
      <c r="I313" s="115" t="s">
        <v>1255</v>
      </c>
      <c r="J313" s="115" t="s">
        <v>258</v>
      </c>
      <c r="K313" s="117">
        <v>28762.959999999999</v>
      </c>
      <c r="L313" s="117">
        <f t="shared" si="9"/>
        <v>0</v>
      </c>
    </row>
    <row r="314" spans="1:12" x14ac:dyDescent="0.25">
      <c r="A314" s="115"/>
      <c r="B314" s="115" t="s">
        <v>353</v>
      </c>
      <c r="C314" s="115"/>
      <c r="D314" s="115"/>
      <c r="E314" s="115"/>
      <c r="F314" s="135"/>
      <c r="G314" s="115"/>
      <c r="H314" s="115"/>
      <c r="I314" s="115"/>
      <c r="J314" s="115"/>
      <c r="K314" s="114">
        <f>ROUND(SUM(K212:K313),5)</f>
        <v>0</v>
      </c>
      <c r="L314" s="114">
        <f>L313</f>
        <v>0</v>
      </c>
    </row>
    <row r="315" spans="1:12" x14ac:dyDescent="0.25">
      <c r="A315" s="107"/>
      <c r="B315" s="107" t="s">
        <v>592</v>
      </c>
      <c r="C315" s="107"/>
      <c r="D315" s="107"/>
      <c r="E315" s="107"/>
      <c r="F315" s="133"/>
      <c r="G315" s="107"/>
      <c r="H315" s="107"/>
      <c r="I315" s="107"/>
      <c r="J315" s="107"/>
      <c r="K315" s="134"/>
      <c r="L315" s="134">
        <v>0</v>
      </c>
    </row>
    <row r="316" spans="1:12" x14ac:dyDescent="0.25">
      <c r="A316" s="115"/>
      <c r="B316" s="115" t="s">
        <v>593</v>
      </c>
      <c r="C316" s="115"/>
      <c r="D316" s="115"/>
      <c r="E316" s="115"/>
      <c r="F316" s="135"/>
      <c r="G316" s="115"/>
      <c r="H316" s="115"/>
      <c r="I316" s="115"/>
      <c r="J316" s="115"/>
      <c r="K316" s="114"/>
      <c r="L316" s="114">
        <f>L315</f>
        <v>0</v>
      </c>
    </row>
    <row r="317" spans="1:12" x14ac:dyDescent="0.25">
      <c r="A317" s="107"/>
      <c r="B317" s="107" t="s">
        <v>268</v>
      </c>
      <c r="C317" s="107"/>
      <c r="D317" s="107"/>
      <c r="E317" s="107"/>
      <c r="F317" s="133"/>
      <c r="G317" s="107"/>
      <c r="H317" s="107"/>
      <c r="I317" s="107"/>
      <c r="J317" s="107"/>
      <c r="K317" s="134"/>
      <c r="L317" s="134">
        <v>143261.76999999999</v>
      </c>
    </row>
    <row r="318" spans="1:12" x14ac:dyDescent="0.25">
      <c r="A318" s="107"/>
      <c r="B318" s="107"/>
      <c r="C318" s="107" t="s">
        <v>354</v>
      </c>
      <c r="D318" s="107"/>
      <c r="E318" s="107"/>
      <c r="F318" s="133"/>
      <c r="G318" s="107"/>
      <c r="H318" s="107"/>
      <c r="I318" s="107"/>
      <c r="J318" s="107"/>
      <c r="K318" s="134"/>
      <c r="L318" s="134">
        <v>0</v>
      </c>
    </row>
    <row r="319" spans="1:12" ht="15.75" thickBot="1" x14ac:dyDescent="0.3">
      <c r="A319" s="101"/>
      <c r="B319" s="101"/>
      <c r="C319" s="101"/>
      <c r="D319" s="101"/>
      <c r="E319" s="115" t="s">
        <v>329</v>
      </c>
      <c r="F319" s="135">
        <v>43707</v>
      </c>
      <c r="G319" s="115" t="s">
        <v>1435</v>
      </c>
      <c r="H319" s="115" t="s">
        <v>1436</v>
      </c>
      <c r="I319" s="115" t="s">
        <v>1437</v>
      </c>
      <c r="J319" s="115" t="s">
        <v>94</v>
      </c>
      <c r="K319" s="117">
        <v>19822.439999999999</v>
      </c>
      <c r="L319" s="117">
        <f>ROUND(L318+K319,5)</f>
        <v>19822.439999999999</v>
      </c>
    </row>
    <row r="320" spans="1:12" x14ac:dyDescent="0.25">
      <c r="A320" s="115"/>
      <c r="B320" s="115"/>
      <c r="C320" s="115" t="s">
        <v>355</v>
      </c>
      <c r="D320" s="115"/>
      <c r="E320" s="115"/>
      <c r="F320" s="135"/>
      <c r="G320" s="115"/>
      <c r="H320" s="115"/>
      <c r="I320" s="115"/>
      <c r="J320" s="115"/>
      <c r="K320" s="114">
        <f>ROUND(SUM(K318:K319),5)</f>
        <v>19822.439999999999</v>
      </c>
      <c r="L320" s="114">
        <f>L319</f>
        <v>19822.439999999999</v>
      </c>
    </row>
    <row r="321" spans="1:12" x14ac:dyDescent="0.25">
      <c r="A321" s="107"/>
      <c r="B321" s="107"/>
      <c r="C321" s="107" t="s">
        <v>269</v>
      </c>
      <c r="D321" s="107"/>
      <c r="E321" s="107"/>
      <c r="F321" s="133"/>
      <c r="G321" s="107"/>
      <c r="H321" s="107"/>
      <c r="I321" s="107"/>
      <c r="J321" s="107"/>
      <c r="K321" s="134"/>
      <c r="L321" s="134">
        <v>45603.97</v>
      </c>
    </row>
    <row r="322" spans="1:12" x14ac:dyDescent="0.25">
      <c r="A322" s="115"/>
      <c r="B322" s="115"/>
      <c r="C322" s="115"/>
      <c r="D322" s="115"/>
      <c r="E322" s="115" t="s">
        <v>336</v>
      </c>
      <c r="F322" s="135">
        <v>43691</v>
      </c>
      <c r="G322" s="115" t="s">
        <v>1438</v>
      </c>
      <c r="H322" s="115" t="s">
        <v>583</v>
      </c>
      <c r="I322" s="115" t="s">
        <v>1439</v>
      </c>
      <c r="J322" s="115" t="s">
        <v>258</v>
      </c>
      <c r="K322" s="114">
        <v>-17660.7</v>
      </c>
      <c r="L322" s="114">
        <f>ROUND(L321+K322,5)</f>
        <v>27943.27</v>
      </c>
    </row>
    <row r="323" spans="1:12" x14ac:dyDescent="0.25">
      <c r="A323" s="115"/>
      <c r="B323" s="115"/>
      <c r="C323" s="115"/>
      <c r="D323" s="115"/>
      <c r="E323" s="115" t="s">
        <v>329</v>
      </c>
      <c r="F323" s="135">
        <v>43708</v>
      </c>
      <c r="G323" s="115" t="s">
        <v>1440</v>
      </c>
      <c r="H323" s="115" t="s">
        <v>583</v>
      </c>
      <c r="I323" s="115" t="s">
        <v>1441</v>
      </c>
      <c r="J323" s="115" t="s">
        <v>568</v>
      </c>
      <c r="K323" s="114">
        <v>-714.92</v>
      </c>
      <c r="L323" s="114">
        <f>ROUND(L322+K323,5)</f>
        <v>27228.35</v>
      </c>
    </row>
    <row r="324" spans="1:12" x14ac:dyDescent="0.25">
      <c r="A324" s="115"/>
      <c r="B324" s="115"/>
      <c r="C324" s="115"/>
      <c r="D324" s="115"/>
      <c r="E324" s="115" t="s">
        <v>329</v>
      </c>
      <c r="F324" s="135">
        <v>43708</v>
      </c>
      <c r="G324" s="115" t="s">
        <v>1442</v>
      </c>
      <c r="H324" s="115" t="s">
        <v>583</v>
      </c>
      <c r="I324" s="115" t="s">
        <v>1443</v>
      </c>
      <c r="J324" s="115" t="s">
        <v>568</v>
      </c>
      <c r="K324" s="114">
        <v>-714.92</v>
      </c>
      <c r="L324" s="114">
        <f>ROUND(L323+K324,5)</f>
        <v>26513.43</v>
      </c>
    </row>
    <row r="325" spans="1:12" x14ac:dyDescent="0.25">
      <c r="A325" s="115"/>
      <c r="B325" s="115"/>
      <c r="C325" s="115"/>
      <c r="D325" s="115"/>
      <c r="E325" s="115" t="s">
        <v>329</v>
      </c>
      <c r="F325" s="135">
        <v>43708</v>
      </c>
      <c r="G325" s="115" t="s">
        <v>1444</v>
      </c>
      <c r="H325" s="115" t="s">
        <v>583</v>
      </c>
      <c r="I325" s="115" t="s">
        <v>1445</v>
      </c>
      <c r="J325" s="115" t="s">
        <v>568</v>
      </c>
      <c r="K325" s="114">
        <v>-714.92</v>
      </c>
      <c r="L325" s="114">
        <f>ROUND(L324+K325,5)</f>
        <v>25798.51</v>
      </c>
    </row>
    <row r="326" spans="1:12" ht="15.75" thickBot="1" x14ac:dyDescent="0.3">
      <c r="A326" s="115"/>
      <c r="B326" s="115"/>
      <c r="C326" s="115"/>
      <c r="D326" s="115"/>
      <c r="E326" s="115" t="s">
        <v>329</v>
      </c>
      <c r="F326" s="135">
        <v>43708</v>
      </c>
      <c r="G326" s="115" t="s">
        <v>1446</v>
      </c>
      <c r="H326" s="115" t="s">
        <v>583</v>
      </c>
      <c r="I326" s="115" t="s">
        <v>1447</v>
      </c>
      <c r="J326" s="115" t="s">
        <v>568</v>
      </c>
      <c r="K326" s="117">
        <v>6368.83</v>
      </c>
      <c r="L326" s="117">
        <f>ROUND(L325+K326,5)</f>
        <v>32167.34</v>
      </c>
    </row>
    <row r="327" spans="1:12" x14ac:dyDescent="0.25">
      <c r="A327" s="115"/>
      <c r="B327" s="115"/>
      <c r="C327" s="115" t="s">
        <v>356</v>
      </c>
      <c r="D327" s="115"/>
      <c r="E327" s="115"/>
      <c r="F327" s="135"/>
      <c r="G327" s="115"/>
      <c r="H327" s="115"/>
      <c r="I327" s="115"/>
      <c r="J327" s="115"/>
      <c r="K327" s="114">
        <f>ROUND(SUM(K321:K326),5)</f>
        <v>-13436.63</v>
      </c>
      <c r="L327" s="114">
        <f>L326</f>
        <v>32167.34</v>
      </c>
    </row>
    <row r="328" spans="1:12" x14ac:dyDescent="0.25">
      <c r="A328" s="107"/>
      <c r="B328" s="107"/>
      <c r="C328" s="107" t="s">
        <v>357</v>
      </c>
      <c r="D328" s="107"/>
      <c r="E328" s="107"/>
      <c r="F328" s="133"/>
      <c r="G328" s="107"/>
      <c r="H328" s="107"/>
      <c r="I328" s="107"/>
      <c r="J328" s="107"/>
      <c r="K328" s="134"/>
      <c r="L328" s="134">
        <v>97657.8</v>
      </c>
    </row>
    <row r="329" spans="1:12" x14ac:dyDescent="0.25">
      <c r="A329" s="115"/>
      <c r="B329" s="115"/>
      <c r="C329" s="115"/>
      <c r="D329" s="115"/>
      <c r="E329" s="115" t="s">
        <v>336</v>
      </c>
      <c r="F329" s="135">
        <v>43685</v>
      </c>
      <c r="G329" s="115" t="s">
        <v>1195</v>
      </c>
      <c r="H329" s="115" t="s">
        <v>583</v>
      </c>
      <c r="I329" s="115" t="s">
        <v>1196</v>
      </c>
      <c r="J329" s="115" t="s">
        <v>258</v>
      </c>
      <c r="K329" s="114">
        <v>-97813</v>
      </c>
      <c r="L329" s="114">
        <f>ROUND(L328+K329,5)</f>
        <v>-155.19999999999999</v>
      </c>
    </row>
    <row r="330" spans="1:12" ht="15.75" thickBot="1" x14ac:dyDescent="0.3">
      <c r="A330" s="115"/>
      <c r="B330" s="115"/>
      <c r="C330" s="115"/>
      <c r="D330" s="115"/>
      <c r="E330" s="115" t="s">
        <v>329</v>
      </c>
      <c r="F330" s="135">
        <v>43708</v>
      </c>
      <c r="G330" s="115" t="s">
        <v>1448</v>
      </c>
      <c r="H330" s="115" t="s">
        <v>583</v>
      </c>
      <c r="I330" s="115" t="s">
        <v>1449</v>
      </c>
      <c r="J330" s="115" t="s">
        <v>569</v>
      </c>
      <c r="K330" s="114">
        <v>155.19999999999999</v>
      </c>
      <c r="L330" s="114">
        <f>ROUND(L329+K330,5)</f>
        <v>0</v>
      </c>
    </row>
    <row r="331" spans="1:12" ht="15.75" thickBot="1" x14ac:dyDescent="0.3">
      <c r="A331" s="115"/>
      <c r="B331" s="115"/>
      <c r="C331" s="115" t="s">
        <v>358</v>
      </c>
      <c r="D331" s="115"/>
      <c r="E331" s="115"/>
      <c r="F331" s="135"/>
      <c r="G331" s="115"/>
      <c r="H331" s="115"/>
      <c r="I331" s="115"/>
      <c r="J331" s="115"/>
      <c r="K331" s="121">
        <f>ROUND(SUM(K328:K330),5)</f>
        <v>-97657.8</v>
      </c>
      <c r="L331" s="121">
        <f>L330</f>
        <v>0</v>
      </c>
    </row>
    <row r="332" spans="1:12" x14ac:dyDescent="0.25">
      <c r="A332" s="115"/>
      <c r="B332" s="115" t="s">
        <v>270</v>
      </c>
      <c r="C332" s="115"/>
      <c r="D332" s="115"/>
      <c r="E332" s="115"/>
      <c r="F332" s="135"/>
      <c r="G332" s="115"/>
      <c r="H332" s="115"/>
      <c r="I332" s="115"/>
      <c r="J332" s="115"/>
      <c r="K332" s="114">
        <f>ROUND(K320+K327+K331,5)</f>
        <v>-91271.99</v>
      </c>
      <c r="L332" s="114">
        <f>ROUND(L320+L327+L331,5)</f>
        <v>51989.78</v>
      </c>
    </row>
    <row r="333" spans="1:12" x14ac:dyDescent="0.25">
      <c r="A333" s="107"/>
      <c r="B333" s="107" t="s">
        <v>359</v>
      </c>
      <c r="C333" s="107"/>
      <c r="D333" s="107"/>
      <c r="E333" s="107"/>
      <c r="F333" s="133"/>
      <c r="G333" s="107"/>
      <c r="H333" s="107"/>
      <c r="I333" s="107"/>
      <c r="J333" s="107"/>
      <c r="K333" s="134"/>
      <c r="L333" s="134">
        <v>1182.04</v>
      </c>
    </row>
    <row r="334" spans="1:12" x14ac:dyDescent="0.25">
      <c r="A334" s="107"/>
      <c r="B334" s="107"/>
      <c r="C334" s="107" t="s">
        <v>594</v>
      </c>
      <c r="D334" s="107"/>
      <c r="E334" s="107"/>
      <c r="F334" s="133"/>
      <c r="G334" s="107"/>
      <c r="H334" s="107"/>
      <c r="I334" s="107"/>
      <c r="J334" s="107"/>
      <c r="K334" s="134"/>
      <c r="L334" s="134">
        <v>350</v>
      </c>
    </row>
    <row r="335" spans="1:12" x14ac:dyDescent="0.25">
      <c r="A335" s="115"/>
      <c r="B335" s="115"/>
      <c r="C335" s="115" t="s">
        <v>595</v>
      </c>
      <c r="D335" s="115"/>
      <c r="E335" s="115"/>
      <c r="F335" s="135"/>
      <c r="G335" s="115"/>
      <c r="H335" s="115"/>
      <c r="I335" s="115"/>
      <c r="J335" s="115"/>
      <c r="K335" s="114"/>
      <c r="L335" s="114">
        <f>L334</f>
        <v>350</v>
      </c>
    </row>
    <row r="336" spans="1:12" x14ac:dyDescent="0.25">
      <c r="A336" s="107"/>
      <c r="B336" s="107"/>
      <c r="C336" s="107" t="s">
        <v>596</v>
      </c>
      <c r="D336" s="107"/>
      <c r="E336" s="107"/>
      <c r="F336" s="133"/>
      <c r="G336" s="107"/>
      <c r="H336" s="107"/>
      <c r="I336" s="107"/>
      <c r="J336" s="107"/>
      <c r="K336" s="134"/>
      <c r="L336" s="134">
        <v>832.04</v>
      </c>
    </row>
    <row r="337" spans="1:12" x14ac:dyDescent="0.25">
      <c r="A337" s="115"/>
      <c r="B337" s="115"/>
      <c r="C337" s="115"/>
      <c r="D337" s="115"/>
      <c r="E337" s="115" t="s">
        <v>329</v>
      </c>
      <c r="F337" s="135">
        <v>43678</v>
      </c>
      <c r="G337" s="115" t="s">
        <v>1450</v>
      </c>
      <c r="H337" s="115" t="s">
        <v>598</v>
      </c>
      <c r="I337" s="115" t="s">
        <v>1451</v>
      </c>
      <c r="J337" s="115" t="s">
        <v>294</v>
      </c>
      <c r="K337" s="114">
        <v>-30.36</v>
      </c>
      <c r="L337" s="114">
        <f t="shared" ref="L337:L364" si="10">ROUND(L336+K337,5)</f>
        <v>801.68</v>
      </c>
    </row>
    <row r="338" spans="1:12" x14ac:dyDescent="0.25">
      <c r="A338" s="115"/>
      <c r="B338" s="115"/>
      <c r="C338" s="115"/>
      <c r="D338" s="115"/>
      <c r="E338" s="115" t="s">
        <v>329</v>
      </c>
      <c r="F338" s="135">
        <v>43708</v>
      </c>
      <c r="G338" s="115" t="s">
        <v>1452</v>
      </c>
      <c r="H338" s="115" t="s">
        <v>597</v>
      </c>
      <c r="I338" s="115" t="s">
        <v>1453</v>
      </c>
      <c r="J338" s="115" t="s">
        <v>376</v>
      </c>
      <c r="K338" s="114">
        <v>94.38</v>
      </c>
      <c r="L338" s="114">
        <f t="shared" si="10"/>
        <v>896.06</v>
      </c>
    </row>
    <row r="339" spans="1:12" x14ac:dyDescent="0.25">
      <c r="A339" s="115"/>
      <c r="B339" s="115"/>
      <c r="C339" s="115"/>
      <c r="D339" s="115"/>
      <c r="E339" s="115" t="s">
        <v>329</v>
      </c>
      <c r="F339" s="135">
        <v>43708</v>
      </c>
      <c r="G339" s="115" t="s">
        <v>1454</v>
      </c>
      <c r="H339" s="115" t="s">
        <v>1455</v>
      </c>
      <c r="I339" s="115" t="s">
        <v>1456</v>
      </c>
      <c r="J339" s="115" t="s">
        <v>294</v>
      </c>
      <c r="K339" s="114">
        <v>431.87</v>
      </c>
      <c r="L339" s="114">
        <f t="shared" si="10"/>
        <v>1327.93</v>
      </c>
    </row>
    <row r="340" spans="1:12" x14ac:dyDescent="0.25">
      <c r="A340" s="115"/>
      <c r="B340" s="115"/>
      <c r="C340" s="115"/>
      <c r="D340" s="115"/>
      <c r="E340" s="115" t="s">
        <v>329</v>
      </c>
      <c r="F340" s="135">
        <v>43708</v>
      </c>
      <c r="G340" s="115" t="s">
        <v>1457</v>
      </c>
      <c r="H340" s="115" t="s">
        <v>597</v>
      </c>
      <c r="I340" s="115" t="s">
        <v>1453</v>
      </c>
      <c r="J340" s="115" t="s">
        <v>376</v>
      </c>
      <c r="K340" s="114">
        <v>36.92</v>
      </c>
      <c r="L340" s="114">
        <f t="shared" si="10"/>
        <v>1364.85</v>
      </c>
    </row>
    <row r="341" spans="1:12" x14ac:dyDescent="0.25">
      <c r="A341" s="115"/>
      <c r="B341" s="115"/>
      <c r="C341" s="115"/>
      <c r="D341" s="115"/>
      <c r="E341" s="115" t="s">
        <v>329</v>
      </c>
      <c r="F341" s="135">
        <v>43708</v>
      </c>
      <c r="G341" s="115" t="s">
        <v>1458</v>
      </c>
      <c r="H341" s="115" t="s">
        <v>1135</v>
      </c>
      <c r="I341" s="115" t="s">
        <v>1459</v>
      </c>
      <c r="J341" s="115" t="s">
        <v>294</v>
      </c>
      <c r="K341" s="114">
        <v>21.15</v>
      </c>
      <c r="L341" s="114">
        <f t="shared" si="10"/>
        <v>1386</v>
      </c>
    </row>
    <row r="342" spans="1:12" x14ac:dyDescent="0.25">
      <c r="A342" s="115"/>
      <c r="B342" s="115"/>
      <c r="C342" s="115"/>
      <c r="D342" s="115"/>
      <c r="E342" s="115" t="s">
        <v>329</v>
      </c>
      <c r="F342" s="135">
        <v>43708</v>
      </c>
      <c r="G342" s="115" t="s">
        <v>1460</v>
      </c>
      <c r="H342" s="115" t="s">
        <v>1135</v>
      </c>
      <c r="I342" s="115" t="s">
        <v>1461</v>
      </c>
      <c r="J342" s="115" t="s">
        <v>294</v>
      </c>
      <c r="K342" s="114">
        <v>32.590000000000003</v>
      </c>
      <c r="L342" s="114">
        <f t="shared" si="10"/>
        <v>1418.59</v>
      </c>
    </row>
    <row r="343" spans="1:12" x14ac:dyDescent="0.25">
      <c r="A343" s="115"/>
      <c r="B343" s="115"/>
      <c r="C343" s="115"/>
      <c r="D343" s="115"/>
      <c r="E343" s="115" t="s">
        <v>329</v>
      </c>
      <c r="F343" s="135">
        <v>43708</v>
      </c>
      <c r="G343" s="115" t="s">
        <v>1462</v>
      </c>
      <c r="H343" s="115" t="s">
        <v>1135</v>
      </c>
      <c r="I343" s="115" t="s">
        <v>1463</v>
      </c>
      <c r="J343" s="115" t="s">
        <v>294</v>
      </c>
      <c r="K343" s="114">
        <v>65.36</v>
      </c>
      <c r="L343" s="114">
        <f t="shared" si="10"/>
        <v>1483.95</v>
      </c>
    </row>
    <row r="344" spans="1:12" x14ac:dyDescent="0.25">
      <c r="A344" s="115"/>
      <c r="B344" s="115"/>
      <c r="C344" s="115"/>
      <c r="D344" s="115"/>
      <c r="E344" s="115" t="s">
        <v>329</v>
      </c>
      <c r="F344" s="135">
        <v>43708</v>
      </c>
      <c r="G344" s="115" t="s">
        <v>1464</v>
      </c>
      <c r="H344" s="115" t="s">
        <v>1455</v>
      </c>
      <c r="I344" s="115" t="s">
        <v>1465</v>
      </c>
      <c r="J344" s="115" t="s">
        <v>294</v>
      </c>
      <c r="K344" s="114">
        <v>431.87</v>
      </c>
      <c r="L344" s="114">
        <f t="shared" si="10"/>
        <v>1915.82</v>
      </c>
    </row>
    <row r="345" spans="1:12" x14ac:dyDescent="0.25">
      <c r="A345" s="115"/>
      <c r="B345" s="115"/>
      <c r="C345" s="115"/>
      <c r="D345" s="115"/>
      <c r="E345" s="115" t="s">
        <v>329</v>
      </c>
      <c r="F345" s="135">
        <v>43708</v>
      </c>
      <c r="G345" s="115" t="s">
        <v>1466</v>
      </c>
      <c r="H345" s="115" t="s">
        <v>1455</v>
      </c>
      <c r="I345" s="115" t="s">
        <v>1467</v>
      </c>
      <c r="J345" s="115" t="s">
        <v>294</v>
      </c>
      <c r="K345" s="114">
        <v>939.2</v>
      </c>
      <c r="L345" s="114">
        <f t="shared" si="10"/>
        <v>2855.02</v>
      </c>
    </row>
    <row r="346" spans="1:12" x14ac:dyDescent="0.25">
      <c r="A346" s="115"/>
      <c r="B346" s="115"/>
      <c r="C346" s="115"/>
      <c r="D346" s="115"/>
      <c r="E346" s="115" t="s">
        <v>329</v>
      </c>
      <c r="F346" s="135">
        <v>43708</v>
      </c>
      <c r="G346" s="115" t="s">
        <v>1468</v>
      </c>
      <c r="H346" s="115" t="s">
        <v>1455</v>
      </c>
      <c r="I346" s="115" t="s">
        <v>1469</v>
      </c>
      <c r="J346" s="115" t="s">
        <v>294</v>
      </c>
      <c r="K346" s="114">
        <v>431.87</v>
      </c>
      <c r="L346" s="114">
        <f t="shared" si="10"/>
        <v>3286.89</v>
      </c>
    </row>
    <row r="347" spans="1:12" x14ac:dyDescent="0.25">
      <c r="A347" s="115"/>
      <c r="B347" s="115"/>
      <c r="C347" s="115"/>
      <c r="D347" s="115"/>
      <c r="E347" s="115" t="s">
        <v>329</v>
      </c>
      <c r="F347" s="135">
        <v>43708</v>
      </c>
      <c r="G347" s="115" t="s">
        <v>1446</v>
      </c>
      <c r="H347" s="115" t="s">
        <v>1455</v>
      </c>
      <c r="I347" s="115" t="s">
        <v>1470</v>
      </c>
      <c r="J347" s="115" t="s">
        <v>294</v>
      </c>
      <c r="K347" s="114">
        <v>431.87</v>
      </c>
      <c r="L347" s="114">
        <f t="shared" si="10"/>
        <v>3718.76</v>
      </c>
    </row>
    <row r="348" spans="1:12" x14ac:dyDescent="0.25">
      <c r="A348" s="115"/>
      <c r="B348" s="115"/>
      <c r="C348" s="115"/>
      <c r="D348" s="115"/>
      <c r="E348" s="115" t="s">
        <v>329</v>
      </c>
      <c r="F348" s="135">
        <v>43708</v>
      </c>
      <c r="G348" s="115" t="s">
        <v>1471</v>
      </c>
      <c r="H348" s="115" t="s">
        <v>598</v>
      </c>
      <c r="I348" s="115" t="s">
        <v>1472</v>
      </c>
      <c r="J348" s="115" t="s">
        <v>294</v>
      </c>
      <c r="K348" s="114">
        <v>77.62</v>
      </c>
      <c r="L348" s="114">
        <f t="shared" si="10"/>
        <v>3796.38</v>
      </c>
    </row>
    <row r="349" spans="1:12" x14ac:dyDescent="0.25">
      <c r="A349" s="115"/>
      <c r="B349" s="115"/>
      <c r="C349" s="115"/>
      <c r="D349" s="115"/>
      <c r="E349" s="115" t="s">
        <v>329</v>
      </c>
      <c r="F349" s="135">
        <v>43708</v>
      </c>
      <c r="G349" s="115" t="s">
        <v>1473</v>
      </c>
      <c r="H349" s="115" t="s">
        <v>598</v>
      </c>
      <c r="I349" s="115" t="s">
        <v>1474</v>
      </c>
      <c r="J349" s="115" t="s">
        <v>294</v>
      </c>
      <c r="K349" s="114">
        <v>70.11</v>
      </c>
      <c r="L349" s="114">
        <f t="shared" si="10"/>
        <v>3866.49</v>
      </c>
    </row>
    <row r="350" spans="1:12" x14ac:dyDescent="0.25">
      <c r="A350" s="115"/>
      <c r="B350" s="115"/>
      <c r="C350" s="115"/>
      <c r="D350" s="115"/>
      <c r="E350" s="115" t="s">
        <v>329</v>
      </c>
      <c r="F350" s="135">
        <v>43708</v>
      </c>
      <c r="G350" s="115" t="s">
        <v>1475</v>
      </c>
      <c r="H350" s="115" t="s">
        <v>598</v>
      </c>
      <c r="I350" s="115" t="s">
        <v>1476</v>
      </c>
      <c r="J350" s="115" t="s">
        <v>294</v>
      </c>
      <c r="K350" s="114">
        <v>63.51</v>
      </c>
      <c r="L350" s="114">
        <f t="shared" si="10"/>
        <v>3930</v>
      </c>
    </row>
    <row r="351" spans="1:12" x14ac:dyDescent="0.25">
      <c r="A351" s="115"/>
      <c r="B351" s="115"/>
      <c r="C351" s="115"/>
      <c r="D351" s="115"/>
      <c r="E351" s="115" t="s">
        <v>329</v>
      </c>
      <c r="F351" s="135">
        <v>43708</v>
      </c>
      <c r="G351" s="115" t="s">
        <v>1477</v>
      </c>
      <c r="H351" s="115" t="s">
        <v>598</v>
      </c>
      <c r="I351" s="115" t="s">
        <v>1478</v>
      </c>
      <c r="J351" s="115" t="s">
        <v>294</v>
      </c>
      <c r="K351" s="114">
        <v>43.9</v>
      </c>
      <c r="L351" s="114">
        <f t="shared" si="10"/>
        <v>3973.9</v>
      </c>
    </row>
    <row r="352" spans="1:12" x14ac:dyDescent="0.25">
      <c r="A352" s="115"/>
      <c r="B352" s="115"/>
      <c r="C352" s="115"/>
      <c r="D352" s="115"/>
      <c r="E352" s="115" t="s">
        <v>329</v>
      </c>
      <c r="F352" s="135">
        <v>43708</v>
      </c>
      <c r="G352" s="115" t="s">
        <v>1479</v>
      </c>
      <c r="H352" s="115" t="s">
        <v>598</v>
      </c>
      <c r="I352" s="115" t="s">
        <v>1480</v>
      </c>
      <c r="J352" s="115" t="s">
        <v>294</v>
      </c>
      <c r="K352" s="114">
        <v>169.17</v>
      </c>
      <c r="L352" s="114">
        <f t="shared" si="10"/>
        <v>4143.07</v>
      </c>
    </row>
    <row r="353" spans="1:12" x14ac:dyDescent="0.25">
      <c r="A353" s="115"/>
      <c r="B353" s="115"/>
      <c r="C353" s="115"/>
      <c r="D353" s="115"/>
      <c r="E353" s="115" t="s">
        <v>329</v>
      </c>
      <c r="F353" s="135">
        <v>43708</v>
      </c>
      <c r="G353" s="115" t="s">
        <v>1481</v>
      </c>
      <c r="H353" s="115" t="s">
        <v>598</v>
      </c>
      <c r="I353" s="115" t="s">
        <v>1482</v>
      </c>
      <c r="J353" s="115" t="s">
        <v>294</v>
      </c>
      <c r="K353" s="114">
        <v>54.43</v>
      </c>
      <c r="L353" s="114">
        <f t="shared" si="10"/>
        <v>4197.5</v>
      </c>
    </row>
    <row r="354" spans="1:12" x14ac:dyDescent="0.25">
      <c r="A354" s="115"/>
      <c r="B354" s="115"/>
      <c r="C354" s="115"/>
      <c r="D354" s="115"/>
      <c r="E354" s="115" t="s">
        <v>329</v>
      </c>
      <c r="F354" s="135">
        <v>43708</v>
      </c>
      <c r="G354" s="115" t="s">
        <v>1483</v>
      </c>
      <c r="H354" s="115" t="s">
        <v>598</v>
      </c>
      <c r="I354" s="115" t="s">
        <v>1484</v>
      </c>
      <c r="J354" s="115" t="s">
        <v>294</v>
      </c>
      <c r="K354" s="114">
        <v>31.1</v>
      </c>
      <c r="L354" s="114">
        <f t="shared" si="10"/>
        <v>4228.6000000000004</v>
      </c>
    </row>
    <row r="355" spans="1:12" x14ac:dyDescent="0.25">
      <c r="A355" s="115"/>
      <c r="B355" s="115"/>
      <c r="C355" s="115"/>
      <c r="D355" s="115"/>
      <c r="E355" s="115" t="s">
        <v>329</v>
      </c>
      <c r="F355" s="135">
        <v>43708</v>
      </c>
      <c r="G355" s="115" t="s">
        <v>1485</v>
      </c>
      <c r="H355" s="115" t="s">
        <v>598</v>
      </c>
      <c r="I355" s="115" t="s">
        <v>1486</v>
      </c>
      <c r="J355" s="115" t="s">
        <v>294</v>
      </c>
      <c r="K355" s="114">
        <v>45.54</v>
      </c>
      <c r="L355" s="114">
        <f t="shared" si="10"/>
        <v>4274.1400000000003</v>
      </c>
    </row>
    <row r="356" spans="1:12" x14ac:dyDescent="0.25">
      <c r="A356" s="115"/>
      <c r="B356" s="115"/>
      <c r="C356" s="115"/>
      <c r="D356" s="115"/>
      <c r="E356" s="115" t="s">
        <v>329</v>
      </c>
      <c r="F356" s="135">
        <v>43708</v>
      </c>
      <c r="G356" s="115" t="s">
        <v>1487</v>
      </c>
      <c r="H356" s="115" t="s">
        <v>598</v>
      </c>
      <c r="I356" s="115" t="s">
        <v>1488</v>
      </c>
      <c r="J356" s="115" t="s">
        <v>294</v>
      </c>
      <c r="K356" s="114">
        <v>75.09</v>
      </c>
      <c r="L356" s="114">
        <f t="shared" si="10"/>
        <v>4349.2299999999996</v>
      </c>
    </row>
    <row r="357" spans="1:12" x14ac:dyDescent="0.25">
      <c r="A357" s="115"/>
      <c r="B357" s="115"/>
      <c r="C357" s="115"/>
      <c r="D357" s="115"/>
      <c r="E357" s="115" t="s">
        <v>329</v>
      </c>
      <c r="F357" s="135">
        <v>43708</v>
      </c>
      <c r="G357" s="115" t="s">
        <v>1489</v>
      </c>
      <c r="H357" s="115" t="s">
        <v>598</v>
      </c>
      <c r="I357" s="115" t="s">
        <v>1490</v>
      </c>
      <c r="J357" s="115" t="s">
        <v>294</v>
      </c>
      <c r="K357" s="114">
        <v>60.78</v>
      </c>
      <c r="L357" s="114">
        <f t="shared" si="10"/>
        <v>4410.01</v>
      </c>
    </row>
    <row r="358" spans="1:12" x14ac:dyDescent="0.25">
      <c r="A358" s="115"/>
      <c r="B358" s="115"/>
      <c r="C358" s="115"/>
      <c r="D358" s="115"/>
      <c r="E358" s="115" t="s">
        <v>329</v>
      </c>
      <c r="F358" s="135">
        <v>43708</v>
      </c>
      <c r="G358" s="115" t="s">
        <v>1491</v>
      </c>
      <c r="H358" s="115" t="s">
        <v>598</v>
      </c>
      <c r="I358" s="115" t="s">
        <v>1492</v>
      </c>
      <c r="J358" s="115" t="s">
        <v>294</v>
      </c>
      <c r="K358" s="114">
        <v>145.58000000000001</v>
      </c>
      <c r="L358" s="114">
        <f t="shared" si="10"/>
        <v>4555.59</v>
      </c>
    </row>
    <row r="359" spans="1:12" x14ac:dyDescent="0.25">
      <c r="A359" s="115"/>
      <c r="B359" s="115"/>
      <c r="C359" s="115"/>
      <c r="D359" s="115"/>
      <c r="E359" s="115" t="s">
        <v>329</v>
      </c>
      <c r="F359" s="135">
        <v>43708</v>
      </c>
      <c r="G359" s="115" t="s">
        <v>1493</v>
      </c>
      <c r="H359" s="115" t="s">
        <v>598</v>
      </c>
      <c r="I359" s="115" t="s">
        <v>1494</v>
      </c>
      <c r="J359" s="115" t="s">
        <v>294</v>
      </c>
      <c r="K359" s="114">
        <v>49.66</v>
      </c>
      <c r="L359" s="114">
        <f t="shared" si="10"/>
        <v>4605.25</v>
      </c>
    </row>
    <row r="360" spans="1:12" x14ac:dyDescent="0.25">
      <c r="A360" s="115"/>
      <c r="B360" s="115"/>
      <c r="C360" s="115"/>
      <c r="D360" s="115"/>
      <c r="E360" s="115" t="s">
        <v>329</v>
      </c>
      <c r="F360" s="135">
        <v>43708</v>
      </c>
      <c r="G360" s="115" t="s">
        <v>1495</v>
      </c>
      <c r="H360" s="115" t="s">
        <v>598</v>
      </c>
      <c r="I360" s="115" t="s">
        <v>1496</v>
      </c>
      <c r="J360" s="115" t="s">
        <v>294</v>
      </c>
      <c r="K360" s="114">
        <v>64.709999999999994</v>
      </c>
      <c r="L360" s="114">
        <f t="shared" si="10"/>
        <v>4669.96</v>
      </c>
    </row>
    <row r="361" spans="1:12" x14ac:dyDescent="0.25">
      <c r="A361" s="115"/>
      <c r="B361" s="115"/>
      <c r="C361" s="115"/>
      <c r="D361" s="115"/>
      <c r="E361" s="115" t="s">
        <v>329</v>
      </c>
      <c r="F361" s="135">
        <v>43708</v>
      </c>
      <c r="G361" s="115" t="s">
        <v>1497</v>
      </c>
      <c r="H361" s="115" t="s">
        <v>598</v>
      </c>
      <c r="I361" s="115" t="s">
        <v>1498</v>
      </c>
      <c r="J361" s="115" t="s">
        <v>294</v>
      </c>
      <c r="K361" s="114">
        <v>41.66</v>
      </c>
      <c r="L361" s="114">
        <f t="shared" si="10"/>
        <v>4711.62</v>
      </c>
    </row>
    <row r="362" spans="1:12" x14ac:dyDescent="0.25">
      <c r="A362" s="115"/>
      <c r="B362" s="115"/>
      <c r="C362" s="115"/>
      <c r="D362" s="115"/>
      <c r="E362" s="115" t="s">
        <v>329</v>
      </c>
      <c r="F362" s="135">
        <v>43708</v>
      </c>
      <c r="G362" s="115" t="s">
        <v>1499</v>
      </c>
      <c r="H362" s="115" t="s">
        <v>598</v>
      </c>
      <c r="I362" s="115" t="s">
        <v>1500</v>
      </c>
      <c r="J362" s="115" t="s">
        <v>294</v>
      </c>
      <c r="K362" s="114">
        <v>124.9</v>
      </c>
      <c r="L362" s="114">
        <f t="shared" si="10"/>
        <v>4836.5200000000004</v>
      </c>
    </row>
    <row r="363" spans="1:12" x14ac:dyDescent="0.25">
      <c r="A363" s="115"/>
      <c r="B363" s="115"/>
      <c r="C363" s="115"/>
      <c r="D363" s="115"/>
      <c r="E363" s="115" t="s">
        <v>329</v>
      </c>
      <c r="F363" s="135">
        <v>43708</v>
      </c>
      <c r="G363" s="115" t="s">
        <v>1499</v>
      </c>
      <c r="H363" s="115" t="s">
        <v>598</v>
      </c>
      <c r="I363" s="115" t="s">
        <v>1501</v>
      </c>
      <c r="J363" s="115" t="s">
        <v>294</v>
      </c>
      <c r="K363" s="114">
        <v>4.5</v>
      </c>
      <c r="L363" s="114">
        <f t="shared" si="10"/>
        <v>4841.0200000000004</v>
      </c>
    </row>
    <row r="364" spans="1:12" ht="15.75" thickBot="1" x14ac:dyDescent="0.3">
      <c r="A364" s="115"/>
      <c r="B364" s="115"/>
      <c r="C364" s="115"/>
      <c r="D364" s="115"/>
      <c r="E364" s="115" t="s">
        <v>329</v>
      </c>
      <c r="F364" s="135">
        <v>43708</v>
      </c>
      <c r="G364" s="115" t="s">
        <v>1502</v>
      </c>
      <c r="H364" s="115" t="s">
        <v>598</v>
      </c>
      <c r="I364" s="115" t="s">
        <v>1503</v>
      </c>
      <c r="J364" s="115" t="s">
        <v>294</v>
      </c>
      <c r="K364" s="117">
        <v>-190.53</v>
      </c>
      <c r="L364" s="117">
        <f t="shared" si="10"/>
        <v>4650.49</v>
      </c>
    </row>
    <row r="365" spans="1:12" x14ac:dyDescent="0.25">
      <c r="A365" s="115"/>
      <c r="B365" s="115"/>
      <c r="C365" s="115" t="s">
        <v>599</v>
      </c>
      <c r="D365" s="115"/>
      <c r="E365" s="115"/>
      <c r="F365" s="135"/>
      <c r="G365" s="115"/>
      <c r="H365" s="115"/>
      <c r="I365" s="115"/>
      <c r="J365" s="115"/>
      <c r="K365" s="114">
        <f>ROUND(SUM(K336:K364),5)</f>
        <v>3818.45</v>
      </c>
      <c r="L365" s="114">
        <f>L364</f>
        <v>4650.49</v>
      </c>
    </row>
    <row r="366" spans="1:12" x14ac:dyDescent="0.25">
      <c r="A366" s="107"/>
      <c r="B366" s="107"/>
      <c r="C366" s="107" t="s">
        <v>360</v>
      </c>
      <c r="D366" s="107"/>
      <c r="E366" s="107"/>
      <c r="F366" s="133"/>
      <c r="G366" s="107"/>
      <c r="H366" s="107"/>
      <c r="I366" s="107"/>
      <c r="J366" s="107"/>
      <c r="K366" s="134"/>
      <c r="L366" s="134">
        <v>0</v>
      </c>
    </row>
    <row r="367" spans="1:12" x14ac:dyDescent="0.25">
      <c r="A367" s="115"/>
      <c r="B367" s="115"/>
      <c r="C367" s="115" t="s">
        <v>361</v>
      </c>
      <c r="D367" s="115"/>
      <c r="E367" s="115"/>
      <c r="F367" s="135"/>
      <c r="G367" s="115"/>
      <c r="H367" s="115"/>
      <c r="I367" s="115"/>
      <c r="J367" s="115"/>
      <c r="K367" s="114"/>
      <c r="L367" s="114">
        <f>L366</f>
        <v>0</v>
      </c>
    </row>
    <row r="368" spans="1:12" x14ac:dyDescent="0.25">
      <c r="A368" s="107"/>
      <c r="B368" s="107"/>
      <c r="C368" s="107" t="s">
        <v>362</v>
      </c>
      <c r="D368" s="107"/>
      <c r="E368" s="107"/>
      <c r="F368" s="133"/>
      <c r="G368" s="107"/>
      <c r="H368" s="107"/>
      <c r="I368" s="107"/>
      <c r="J368" s="107"/>
      <c r="K368" s="134"/>
      <c r="L368" s="134">
        <v>0</v>
      </c>
    </row>
    <row r="369" spans="1:12" ht="15.75" thickBot="1" x14ac:dyDescent="0.3">
      <c r="A369" s="115"/>
      <c r="B369" s="115"/>
      <c r="C369" s="115" t="s">
        <v>363</v>
      </c>
      <c r="D369" s="115"/>
      <c r="E369" s="115"/>
      <c r="F369" s="135"/>
      <c r="G369" s="115"/>
      <c r="H369" s="115"/>
      <c r="I369" s="115"/>
      <c r="J369" s="115"/>
      <c r="K369" s="117"/>
      <c r="L369" s="117">
        <f>L368</f>
        <v>0</v>
      </c>
    </row>
    <row r="370" spans="1:12" x14ac:dyDescent="0.25">
      <c r="A370" s="115"/>
      <c r="B370" s="115" t="s">
        <v>364</v>
      </c>
      <c r="C370" s="115"/>
      <c r="D370" s="115"/>
      <c r="E370" s="115"/>
      <c r="F370" s="135"/>
      <c r="G370" s="115"/>
      <c r="H370" s="115"/>
      <c r="I370" s="115"/>
      <c r="J370" s="115"/>
      <c r="K370" s="114">
        <f>ROUND(K335+K365+K367+K369,5)</f>
        <v>3818.45</v>
      </c>
      <c r="L370" s="114">
        <f>ROUND(L335+L365+L367+L369,5)</f>
        <v>5000.49</v>
      </c>
    </row>
    <row r="371" spans="1:12" x14ac:dyDescent="0.25">
      <c r="A371" s="107"/>
      <c r="B371" s="107" t="s">
        <v>600</v>
      </c>
      <c r="C371" s="107"/>
      <c r="D371" s="107"/>
      <c r="E371" s="107"/>
      <c r="F371" s="133"/>
      <c r="G371" s="107"/>
      <c r="H371" s="107"/>
      <c r="I371" s="107"/>
      <c r="J371" s="107"/>
      <c r="K371" s="134"/>
      <c r="L371" s="134">
        <v>0</v>
      </c>
    </row>
    <row r="372" spans="1:12" x14ac:dyDescent="0.25">
      <c r="A372" s="115"/>
      <c r="B372" s="115" t="s">
        <v>601</v>
      </c>
      <c r="C372" s="115"/>
      <c r="D372" s="115"/>
      <c r="E372" s="115"/>
      <c r="F372" s="135"/>
      <c r="G372" s="115"/>
      <c r="H372" s="115"/>
      <c r="I372" s="115"/>
      <c r="J372" s="115"/>
      <c r="K372" s="114"/>
      <c r="L372" s="114">
        <f>L371</f>
        <v>0</v>
      </c>
    </row>
    <row r="373" spans="1:12" x14ac:dyDescent="0.25">
      <c r="A373" s="107"/>
      <c r="B373" s="107" t="s">
        <v>602</v>
      </c>
      <c r="C373" s="107"/>
      <c r="D373" s="107"/>
      <c r="E373" s="107"/>
      <c r="F373" s="133"/>
      <c r="G373" s="107"/>
      <c r="H373" s="107"/>
      <c r="I373" s="107"/>
      <c r="J373" s="107"/>
      <c r="K373" s="134"/>
      <c r="L373" s="134">
        <v>0</v>
      </c>
    </row>
    <row r="374" spans="1:12" x14ac:dyDescent="0.25">
      <c r="A374" s="115"/>
      <c r="B374" s="115" t="s">
        <v>603</v>
      </c>
      <c r="C374" s="115"/>
      <c r="D374" s="115"/>
      <c r="E374" s="115"/>
      <c r="F374" s="135"/>
      <c r="G374" s="115"/>
      <c r="H374" s="115"/>
      <c r="I374" s="115"/>
      <c r="J374" s="115"/>
      <c r="K374" s="114"/>
      <c r="L374" s="114">
        <f>L373</f>
        <v>0</v>
      </c>
    </row>
    <row r="375" spans="1:12" x14ac:dyDescent="0.25">
      <c r="A375" s="107"/>
      <c r="B375" s="107" t="s">
        <v>272</v>
      </c>
      <c r="C375" s="107"/>
      <c r="D375" s="107"/>
      <c r="E375" s="107"/>
      <c r="F375" s="133"/>
      <c r="G375" s="107"/>
      <c r="H375" s="107"/>
      <c r="I375" s="107"/>
      <c r="J375" s="107"/>
      <c r="K375" s="134"/>
      <c r="L375" s="134">
        <v>88407.73</v>
      </c>
    </row>
    <row r="376" spans="1:12" x14ac:dyDescent="0.25">
      <c r="A376" s="115"/>
      <c r="B376" s="115"/>
      <c r="C376" s="115"/>
      <c r="D376" s="115"/>
      <c r="E376" s="115" t="s">
        <v>375</v>
      </c>
      <c r="F376" s="135">
        <v>43690</v>
      </c>
      <c r="G376" s="115" t="s">
        <v>1504</v>
      </c>
      <c r="H376" s="115" t="s">
        <v>1401</v>
      </c>
      <c r="I376" s="115" t="s">
        <v>1505</v>
      </c>
      <c r="J376" s="115" t="s">
        <v>288</v>
      </c>
      <c r="K376" s="114">
        <v>3400</v>
      </c>
      <c r="L376" s="114">
        <f t="shared" ref="L376:L384" si="11">ROUND(L375+K376,5)</f>
        <v>91807.73</v>
      </c>
    </row>
    <row r="377" spans="1:12" x14ac:dyDescent="0.25">
      <c r="A377" s="115"/>
      <c r="B377" s="115"/>
      <c r="C377" s="115"/>
      <c r="D377" s="115"/>
      <c r="E377" s="115" t="s">
        <v>329</v>
      </c>
      <c r="F377" s="135">
        <v>43701</v>
      </c>
      <c r="G377" s="115" t="s">
        <v>1506</v>
      </c>
      <c r="H377" s="115" t="s">
        <v>498</v>
      </c>
      <c r="I377" s="115" t="s">
        <v>1507</v>
      </c>
      <c r="J377" s="115" t="s">
        <v>210</v>
      </c>
      <c r="K377" s="114">
        <v>-100</v>
      </c>
      <c r="L377" s="114">
        <f t="shared" si="11"/>
        <v>91707.73</v>
      </c>
    </row>
    <row r="378" spans="1:12" x14ac:dyDescent="0.25">
      <c r="A378" s="115"/>
      <c r="B378" s="115"/>
      <c r="C378" s="115"/>
      <c r="D378" s="115"/>
      <c r="E378" s="115" t="s">
        <v>329</v>
      </c>
      <c r="F378" s="135">
        <v>43708</v>
      </c>
      <c r="G378" s="115" t="s">
        <v>1508</v>
      </c>
      <c r="H378" s="115" t="s">
        <v>499</v>
      </c>
      <c r="I378" s="115" t="s">
        <v>1509</v>
      </c>
      <c r="J378" s="115" t="s">
        <v>113</v>
      </c>
      <c r="K378" s="114">
        <v>-247.92</v>
      </c>
      <c r="L378" s="114">
        <f t="shared" si="11"/>
        <v>91459.81</v>
      </c>
    </row>
    <row r="379" spans="1:12" x14ac:dyDescent="0.25">
      <c r="A379" s="115"/>
      <c r="B379" s="115"/>
      <c r="C379" s="115"/>
      <c r="D379" s="115"/>
      <c r="E379" s="115" t="s">
        <v>329</v>
      </c>
      <c r="F379" s="135">
        <v>43708</v>
      </c>
      <c r="G379" s="115" t="s">
        <v>1510</v>
      </c>
      <c r="H379" s="115" t="s">
        <v>500</v>
      </c>
      <c r="I379" s="115" t="s">
        <v>1511</v>
      </c>
      <c r="J379" s="115" t="s">
        <v>107</v>
      </c>
      <c r="K379" s="114">
        <v>-1021.08</v>
      </c>
      <c r="L379" s="114">
        <f t="shared" si="11"/>
        <v>90438.73</v>
      </c>
    </row>
    <row r="380" spans="1:12" x14ac:dyDescent="0.25">
      <c r="A380" s="115"/>
      <c r="B380" s="115"/>
      <c r="C380" s="115"/>
      <c r="D380" s="115"/>
      <c r="E380" s="115" t="s">
        <v>329</v>
      </c>
      <c r="F380" s="135">
        <v>43708</v>
      </c>
      <c r="G380" s="115" t="s">
        <v>1512</v>
      </c>
      <c r="H380" s="115" t="s">
        <v>1139</v>
      </c>
      <c r="I380" s="115" t="s">
        <v>1513</v>
      </c>
      <c r="J380" s="115" t="s">
        <v>195</v>
      </c>
      <c r="K380" s="114">
        <v>-111.5</v>
      </c>
      <c r="L380" s="114">
        <f t="shared" si="11"/>
        <v>90327.23</v>
      </c>
    </row>
    <row r="381" spans="1:12" x14ac:dyDescent="0.25">
      <c r="A381" s="115"/>
      <c r="B381" s="115"/>
      <c r="C381" s="115"/>
      <c r="D381" s="115"/>
      <c r="E381" s="115" t="s">
        <v>329</v>
      </c>
      <c r="F381" s="135">
        <v>43708</v>
      </c>
      <c r="G381" s="115" t="s">
        <v>1514</v>
      </c>
      <c r="H381" s="115" t="s">
        <v>524</v>
      </c>
      <c r="I381" s="115" t="s">
        <v>1515</v>
      </c>
      <c r="J381" s="115" t="s">
        <v>555</v>
      </c>
      <c r="K381" s="114">
        <v>-250</v>
      </c>
      <c r="L381" s="114">
        <f t="shared" si="11"/>
        <v>90077.23</v>
      </c>
    </row>
    <row r="382" spans="1:12" x14ac:dyDescent="0.25">
      <c r="A382" s="115"/>
      <c r="B382" s="115"/>
      <c r="C382" s="115"/>
      <c r="D382" s="115"/>
      <c r="E382" s="115" t="s">
        <v>329</v>
      </c>
      <c r="F382" s="135">
        <v>43708</v>
      </c>
      <c r="G382" s="115" t="s">
        <v>1506</v>
      </c>
      <c r="H382" s="115" t="s">
        <v>365</v>
      </c>
      <c r="I382" s="115" t="s">
        <v>1516</v>
      </c>
      <c r="J382" s="115" t="s">
        <v>220</v>
      </c>
      <c r="K382" s="114">
        <v>-29000</v>
      </c>
      <c r="L382" s="114">
        <f t="shared" si="11"/>
        <v>61077.23</v>
      </c>
    </row>
    <row r="383" spans="1:12" x14ac:dyDescent="0.25">
      <c r="A383" s="115"/>
      <c r="B383" s="115"/>
      <c r="C383" s="115"/>
      <c r="D383" s="115"/>
      <c r="E383" s="115" t="s">
        <v>329</v>
      </c>
      <c r="F383" s="135">
        <v>43708</v>
      </c>
      <c r="G383" s="115" t="s">
        <v>1517</v>
      </c>
      <c r="H383" s="115" t="s">
        <v>1134</v>
      </c>
      <c r="I383" s="115" t="s">
        <v>1518</v>
      </c>
      <c r="J383" s="115" t="s">
        <v>113</v>
      </c>
      <c r="K383" s="114">
        <v>-655.63</v>
      </c>
      <c r="L383" s="114">
        <f t="shared" si="11"/>
        <v>60421.599999999999</v>
      </c>
    </row>
    <row r="384" spans="1:12" ht="15.75" thickBot="1" x14ac:dyDescent="0.3">
      <c r="A384" s="115"/>
      <c r="B384" s="115"/>
      <c r="C384" s="115"/>
      <c r="D384" s="115"/>
      <c r="E384" s="115" t="s">
        <v>329</v>
      </c>
      <c r="F384" s="135">
        <v>43708</v>
      </c>
      <c r="G384" s="115" t="s">
        <v>1519</v>
      </c>
      <c r="H384" s="115" t="s">
        <v>1401</v>
      </c>
      <c r="I384" s="115" t="s">
        <v>1520</v>
      </c>
      <c r="J384" s="115" t="s">
        <v>113</v>
      </c>
      <c r="K384" s="117">
        <v>-283.33</v>
      </c>
      <c r="L384" s="117">
        <f t="shared" si="11"/>
        <v>60138.27</v>
      </c>
    </row>
    <row r="385" spans="1:12" x14ac:dyDescent="0.25">
      <c r="A385" s="115"/>
      <c r="B385" s="115" t="s">
        <v>366</v>
      </c>
      <c r="C385" s="115"/>
      <c r="D385" s="115"/>
      <c r="E385" s="115"/>
      <c r="F385" s="135"/>
      <c r="G385" s="115"/>
      <c r="H385" s="115"/>
      <c r="I385" s="115"/>
      <c r="J385" s="115"/>
      <c r="K385" s="114">
        <f>ROUND(SUM(K375:K384),5)</f>
        <v>-28269.46</v>
      </c>
      <c r="L385" s="114">
        <f>L384</f>
        <v>60138.27</v>
      </c>
    </row>
    <row r="386" spans="1:12" x14ac:dyDescent="0.25">
      <c r="A386" s="107"/>
      <c r="B386" s="107" t="s">
        <v>604</v>
      </c>
      <c r="C386" s="107"/>
      <c r="D386" s="107"/>
      <c r="E386" s="107"/>
      <c r="F386" s="133"/>
      <c r="G386" s="107"/>
      <c r="H386" s="107"/>
      <c r="I386" s="107"/>
      <c r="J386" s="107"/>
      <c r="K386" s="134"/>
      <c r="L386" s="134">
        <v>0</v>
      </c>
    </row>
    <row r="387" spans="1:12" x14ac:dyDescent="0.25">
      <c r="A387" s="115"/>
      <c r="B387" s="115" t="s">
        <v>605</v>
      </c>
      <c r="C387" s="115"/>
      <c r="D387" s="115"/>
      <c r="E387" s="115"/>
      <c r="F387" s="135"/>
      <c r="G387" s="115"/>
      <c r="H387" s="115"/>
      <c r="I387" s="115"/>
      <c r="J387" s="115"/>
      <c r="K387" s="114"/>
      <c r="L387" s="114">
        <f>L386</f>
        <v>0</v>
      </c>
    </row>
    <row r="388" spans="1:12" x14ac:dyDescent="0.25">
      <c r="A388" s="107"/>
      <c r="B388" s="107" t="s">
        <v>606</v>
      </c>
      <c r="C388" s="107"/>
      <c r="D388" s="107"/>
      <c r="E388" s="107"/>
      <c r="F388" s="133"/>
      <c r="G388" s="107"/>
      <c r="H388" s="107"/>
      <c r="I388" s="107"/>
      <c r="J388" s="107"/>
      <c r="K388" s="134"/>
      <c r="L388" s="134">
        <v>0</v>
      </c>
    </row>
    <row r="389" spans="1:12" x14ac:dyDescent="0.25">
      <c r="A389" s="115"/>
      <c r="B389" s="115" t="s">
        <v>607</v>
      </c>
      <c r="C389" s="115"/>
      <c r="D389" s="115"/>
      <c r="E389" s="115"/>
      <c r="F389" s="135"/>
      <c r="G389" s="115"/>
      <c r="H389" s="115"/>
      <c r="I389" s="115"/>
      <c r="J389" s="115"/>
      <c r="K389" s="114"/>
      <c r="L389" s="114">
        <f>L388</f>
        <v>0</v>
      </c>
    </row>
    <row r="390" spans="1:12" x14ac:dyDescent="0.25">
      <c r="A390" s="107"/>
      <c r="B390" s="107" t="s">
        <v>274</v>
      </c>
      <c r="C390" s="107"/>
      <c r="D390" s="107"/>
      <c r="E390" s="107"/>
      <c r="F390" s="133"/>
      <c r="G390" s="107"/>
      <c r="H390" s="107"/>
      <c r="I390" s="107"/>
      <c r="J390" s="107"/>
      <c r="K390" s="134"/>
      <c r="L390" s="134">
        <v>383228.04</v>
      </c>
    </row>
    <row r="391" spans="1:12" x14ac:dyDescent="0.25">
      <c r="A391" s="107"/>
      <c r="B391" s="107"/>
      <c r="C391" s="107" t="s">
        <v>275</v>
      </c>
      <c r="D391" s="107"/>
      <c r="E391" s="107"/>
      <c r="F391" s="133"/>
      <c r="G391" s="107"/>
      <c r="H391" s="107"/>
      <c r="I391" s="107"/>
      <c r="J391" s="107"/>
      <c r="K391" s="134"/>
      <c r="L391" s="134">
        <v>383228.04</v>
      </c>
    </row>
    <row r="392" spans="1:12" x14ac:dyDescent="0.25">
      <c r="A392" s="115"/>
      <c r="B392" s="115"/>
      <c r="C392" s="115" t="s">
        <v>367</v>
      </c>
      <c r="D392" s="115"/>
      <c r="E392" s="115"/>
      <c r="F392" s="135"/>
      <c r="G392" s="115"/>
      <c r="H392" s="115"/>
      <c r="I392" s="115"/>
      <c r="J392" s="115"/>
      <c r="K392" s="114"/>
      <c r="L392" s="114">
        <f>L391</f>
        <v>383228.04</v>
      </c>
    </row>
    <row r="393" spans="1:12" x14ac:dyDescent="0.25">
      <c r="A393" s="107"/>
      <c r="B393" s="107"/>
      <c r="C393" s="107" t="s">
        <v>608</v>
      </c>
      <c r="D393" s="107"/>
      <c r="E393" s="107"/>
      <c r="F393" s="133"/>
      <c r="G393" s="107"/>
      <c r="H393" s="107"/>
      <c r="I393" s="107"/>
      <c r="J393" s="107"/>
      <c r="K393" s="134"/>
      <c r="L393" s="134">
        <v>0</v>
      </c>
    </row>
    <row r="394" spans="1:12" ht="15.75" thickBot="1" x14ac:dyDescent="0.3">
      <c r="A394" s="115"/>
      <c r="B394" s="115"/>
      <c r="C394" s="115" t="s">
        <v>609</v>
      </c>
      <c r="D394" s="115"/>
      <c r="E394" s="115"/>
      <c r="F394" s="135"/>
      <c r="G394" s="115"/>
      <c r="H394" s="115"/>
      <c r="I394" s="115"/>
      <c r="J394" s="115"/>
      <c r="K394" s="117"/>
      <c r="L394" s="117">
        <f>L393</f>
        <v>0</v>
      </c>
    </row>
    <row r="395" spans="1:12" x14ac:dyDescent="0.25">
      <c r="A395" s="115"/>
      <c r="B395" s="115" t="s">
        <v>276</v>
      </c>
      <c r="C395" s="115"/>
      <c r="D395" s="115"/>
      <c r="E395" s="115"/>
      <c r="F395" s="135"/>
      <c r="G395" s="115"/>
      <c r="H395" s="115"/>
      <c r="I395" s="115"/>
      <c r="J395" s="115"/>
      <c r="K395" s="114"/>
      <c r="L395" s="114">
        <f>ROUND(L392+L394,5)</f>
        <v>383228.04</v>
      </c>
    </row>
    <row r="396" spans="1:12" x14ac:dyDescent="0.25">
      <c r="A396" s="107"/>
      <c r="B396" s="107" t="s">
        <v>277</v>
      </c>
      <c r="C396" s="107"/>
      <c r="D396" s="107"/>
      <c r="E396" s="107"/>
      <c r="F396" s="133"/>
      <c r="G396" s="107"/>
      <c r="H396" s="107"/>
      <c r="I396" s="107"/>
      <c r="J396" s="107"/>
      <c r="K396" s="134"/>
      <c r="L396" s="134">
        <v>69754.559999999998</v>
      </c>
    </row>
    <row r="397" spans="1:12" x14ac:dyDescent="0.25">
      <c r="A397" s="115"/>
      <c r="B397" s="115" t="s">
        <v>368</v>
      </c>
      <c r="C397" s="115"/>
      <c r="D397" s="115"/>
      <c r="E397" s="115"/>
      <c r="F397" s="135"/>
      <c r="G397" s="115"/>
      <c r="H397" s="115"/>
      <c r="I397" s="115"/>
      <c r="J397" s="115"/>
      <c r="K397" s="114"/>
      <c r="L397" s="114">
        <f>L396</f>
        <v>69754.559999999998</v>
      </c>
    </row>
    <row r="398" spans="1:12" x14ac:dyDescent="0.25">
      <c r="A398" s="107"/>
      <c r="B398" s="107" t="s">
        <v>278</v>
      </c>
      <c r="C398" s="107"/>
      <c r="D398" s="107"/>
      <c r="E398" s="107"/>
      <c r="F398" s="133"/>
      <c r="G398" s="107"/>
      <c r="H398" s="107"/>
      <c r="I398" s="107"/>
      <c r="J398" s="107"/>
      <c r="K398" s="134"/>
      <c r="L398" s="134">
        <v>-625727.15</v>
      </c>
    </row>
    <row r="399" spans="1:12" x14ac:dyDescent="0.25">
      <c r="A399" s="115"/>
      <c r="B399" s="115" t="s">
        <v>369</v>
      </c>
      <c r="C399" s="115"/>
      <c r="D399" s="115"/>
      <c r="E399" s="115"/>
      <c r="F399" s="135"/>
      <c r="G399" s="115"/>
      <c r="H399" s="115"/>
      <c r="I399" s="115"/>
      <c r="J399" s="115"/>
      <c r="K399" s="114"/>
      <c r="L399" s="114">
        <f>L398</f>
        <v>-625727.15</v>
      </c>
    </row>
    <row r="400" spans="1:12" x14ac:dyDescent="0.25">
      <c r="A400" s="107"/>
      <c r="B400" s="107" t="s">
        <v>279</v>
      </c>
      <c r="C400" s="107"/>
      <c r="D400" s="107"/>
      <c r="E400" s="107"/>
      <c r="F400" s="133"/>
      <c r="G400" s="107"/>
      <c r="H400" s="107"/>
      <c r="I400" s="107"/>
      <c r="J400" s="107"/>
      <c r="K400" s="134"/>
      <c r="L400" s="134">
        <v>531863.41</v>
      </c>
    </row>
    <row r="401" spans="1:12" x14ac:dyDescent="0.25">
      <c r="A401" s="107"/>
      <c r="B401" s="107"/>
      <c r="C401" s="107" t="s">
        <v>280</v>
      </c>
      <c r="D401" s="107"/>
      <c r="E401" s="107"/>
      <c r="F401" s="133"/>
      <c r="G401" s="107"/>
      <c r="H401" s="107"/>
      <c r="I401" s="107"/>
      <c r="J401" s="107"/>
      <c r="K401" s="134"/>
      <c r="L401" s="134">
        <v>78651.73</v>
      </c>
    </row>
    <row r="402" spans="1:12" x14ac:dyDescent="0.25">
      <c r="A402" s="115"/>
      <c r="B402" s="115"/>
      <c r="C402" s="115" t="s">
        <v>370</v>
      </c>
      <c r="D402" s="115"/>
      <c r="E402" s="115"/>
      <c r="F402" s="135"/>
      <c r="G402" s="115"/>
      <c r="H402" s="115"/>
      <c r="I402" s="115"/>
      <c r="J402" s="115"/>
      <c r="K402" s="114"/>
      <c r="L402" s="114">
        <f>L401</f>
        <v>78651.73</v>
      </c>
    </row>
    <row r="403" spans="1:12" x14ac:dyDescent="0.25">
      <c r="A403" s="107"/>
      <c r="B403" s="107"/>
      <c r="C403" s="107" t="s">
        <v>281</v>
      </c>
      <c r="D403" s="107"/>
      <c r="E403" s="107"/>
      <c r="F403" s="133"/>
      <c r="G403" s="107"/>
      <c r="H403" s="107"/>
      <c r="I403" s="107"/>
      <c r="J403" s="107"/>
      <c r="K403" s="134"/>
      <c r="L403" s="134">
        <v>89090.74</v>
      </c>
    </row>
    <row r="404" spans="1:12" x14ac:dyDescent="0.25">
      <c r="A404" s="115"/>
      <c r="B404" s="115"/>
      <c r="C404" s="115" t="s">
        <v>371</v>
      </c>
      <c r="D404" s="115"/>
      <c r="E404" s="115"/>
      <c r="F404" s="135"/>
      <c r="G404" s="115"/>
      <c r="H404" s="115"/>
      <c r="I404" s="115"/>
      <c r="J404" s="115"/>
      <c r="K404" s="114"/>
      <c r="L404" s="114">
        <f>L403</f>
        <v>89090.74</v>
      </c>
    </row>
    <row r="405" spans="1:12" x14ac:dyDescent="0.25">
      <c r="A405" s="107"/>
      <c r="B405" s="107"/>
      <c r="C405" s="107" t="s">
        <v>282</v>
      </c>
      <c r="D405" s="107"/>
      <c r="E405" s="107"/>
      <c r="F405" s="133"/>
      <c r="G405" s="107"/>
      <c r="H405" s="107"/>
      <c r="I405" s="107"/>
      <c r="J405" s="107"/>
      <c r="K405" s="134"/>
      <c r="L405" s="134">
        <v>358120.94</v>
      </c>
    </row>
    <row r="406" spans="1:12" x14ac:dyDescent="0.25">
      <c r="A406" s="115"/>
      <c r="B406" s="115"/>
      <c r="C406" s="115" t="s">
        <v>372</v>
      </c>
      <c r="D406" s="115"/>
      <c r="E406" s="115"/>
      <c r="F406" s="135"/>
      <c r="G406" s="115"/>
      <c r="H406" s="115"/>
      <c r="I406" s="115"/>
      <c r="J406" s="115"/>
      <c r="K406" s="114"/>
      <c r="L406" s="114">
        <f>L405</f>
        <v>358120.94</v>
      </c>
    </row>
    <row r="407" spans="1:12" x14ac:dyDescent="0.25">
      <c r="A407" s="107"/>
      <c r="B407" s="107"/>
      <c r="C407" s="107" t="s">
        <v>283</v>
      </c>
      <c r="D407" s="107"/>
      <c r="E407" s="107"/>
      <c r="F407" s="133"/>
      <c r="G407" s="107"/>
      <c r="H407" s="107"/>
      <c r="I407" s="107"/>
      <c r="J407" s="107"/>
      <c r="K407" s="134"/>
      <c r="L407" s="134">
        <v>6000</v>
      </c>
    </row>
    <row r="408" spans="1:12" x14ac:dyDescent="0.25">
      <c r="A408" s="115"/>
      <c r="B408" s="115"/>
      <c r="C408" s="115" t="s">
        <v>373</v>
      </c>
      <c r="D408" s="115"/>
      <c r="E408" s="115"/>
      <c r="F408" s="135"/>
      <c r="G408" s="115"/>
      <c r="H408" s="115"/>
      <c r="I408" s="115"/>
      <c r="J408" s="115"/>
      <c r="K408" s="114"/>
      <c r="L408" s="114">
        <f>L407</f>
        <v>6000</v>
      </c>
    </row>
    <row r="409" spans="1:12" x14ac:dyDescent="0.25">
      <c r="A409" s="107"/>
      <c r="B409" s="107"/>
      <c r="C409" s="107" t="s">
        <v>610</v>
      </c>
      <c r="D409" s="107"/>
      <c r="E409" s="107"/>
      <c r="F409" s="133"/>
      <c r="G409" s="107"/>
      <c r="H409" s="107"/>
      <c r="I409" s="107"/>
      <c r="J409" s="107"/>
      <c r="K409" s="134"/>
      <c r="L409" s="134">
        <v>0</v>
      </c>
    </row>
    <row r="410" spans="1:12" ht="15.75" thickBot="1" x14ac:dyDescent="0.3">
      <c r="A410" s="115"/>
      <c r="B410" s="115"/>
      <c r="C410" s="115" t="s">
        <v>611</v>
      </c>
      <c r="D410" s="115"/>
      <c r="E410" s="115"/>
      <c r="F410" s="135"/>
      <c r="G410" s="115"/>
      <c r="H410" s="115"/>
      <c r="I410" s="115"/>
      <c r="J410" s="115"/>
      <c r="K410" s="117"/>
      <c r="L410" s="117">
        <f>L409</f>
        <v>0</v>
      </c>
    </row>
    <row r="411" spans="1:12" x14ac:dyDescent="0.25">
      <c r="A411" s="115"/>
      <c r="B411" s="115" t="s">
        <v>284</v>
      </c>
      <c r="C411" s="115"/>
      <c r="D411" s="115"/>
      <c r="E411" s="115"/>
      <c r="F411" s="135"/>
      <c r="G411" s="115"/>
      <c r="H411" s="115"/>
      <c r="I411" s="115"/>
      <c r="J411" s="115"/>
      <c r="K411" s="114"/>
      <c r="L411" s="114">
        <f>ROUND(L402+L404+L406+L408+L410,5)</f>
        <v>531863.41</v>
      </c>
    </row>
    <row r="412" spans="1:12" x14ac:dyDescent="0.25">
      <c r="A412" s="107"/>
      <c r="B412" s="107" t="s">
        <v>612</v>
      </c>
      <c r="C412" s="107"/>
      <c r="D412" s="107"/>
      <c r="E412" s="107"/>
      <c r="F412" s="133"/>
      <c r="G412" s="107"/>
      <c r="H412" s="107"/>
      <c r="I412" s="107"/>
      <c r="J412" s="107"/>
      <c r="K412" s="134"/>
      <c r="L412" s="134">
        <v>0</v>
      </c>
    </row>
    <row r="413" spans="1:12" x14ac:dyDescent="0.25">
      <c r="A413" s="115"/>
      <c r="B413" s="115" t="s">
        <v>613</v>
      </c>
      <c r="C413" s="115"/>
      <c r="D413" s="115"/>
      <c r="E413" s="115"/>
      <c r="F413" s="135"/>
      <c r="G413" s="115"/>
      <c r="H413" s="115"/>
      <c r="I413" s="115"/>
      <c r="J413" s="115"/>
      <c r="K413" s="114"/>
      <c r="L413" s="114">
        <f>L412</f>
        <v>0</v>
      </c>
    </row>
    <row r="414" spans="1:12" x14ac:dyDescent="0.25">
      <c r="A414" s="107"/>
      <c r="B414" s="107" t="s">
        <v>285</v>
      </c>
      <c r="C414" s="107"/>
      <c r="D414" s="107"/>
      <c r="E414" s="107"/>
      <c r="F414" s="133"/>
      <c r="G414" s="107"/>
      <c r="H414" s="107"/>
      <c r="I414" s="107"/>
      <c r="J414" s="107"/>
      <c r="K414" s="134"/>
      <c r="L414" s="134">
        <v>82666.429999999993</v>
      </c>
    </row>
    <row r="415" spans="1:12" x14ac:dyDescent="0.25">
      <c r="A415" s="115"/>
      <c r="B415" s="115" t="s">
        <v>374</v>
      </c>
      <c r="C415" s="115"/>
      <c r="D415" s="115"/>
      <c r="E415" s="115"/>
      <c r="F415" s="135"/>
      <c r="G415" s="115"/>
      <c r="H415" s="115"/>
      <c r="I415" s="115"/>
      <c r="J415" s="115"/>
      <c r="K415" s="114"/>
      <c r="L415" s="114">
        <f>L414</f>
        <v>82666.429999999993</v>
      </c>
    </row>
    <row r="416" spans="1:12" x14ac:dyDescent="0.25">
      <c r="A416" s="107"/>
      <c r="B416" s="107" t="s">
        <v>614</v>
      </c>
      <c r="C416" s="107"/>
      <c r="D416" s="107"/>
      <c r="E416" s="107"/>
      <c r="F416" s="133"/>
      <c r="G416" s="107"/>
      <c r="H416" s="107"/>
      <c r="I416" s="107"/>
      <c r="J416" s="107"/>
      <c r="K416" s="134"/>
      <c r="L416" s="134">
        <v>0</v>
      </c>
    </row>
    <row r="417" spans="1:12" x14ac:dyDescent="0.25">
      <c r="A417" s="115"/>
      <c r="B417" s="115" t="s">
        <v>615</v>
      </c>
      <c r="C417" s="115"/>
      <c r="D417" s="115"/>
      <c r="E417" s="115"/>
      <c r="F417" s="135"/>
      <c r="G417" s="115"/>
      <c r="H417" s="115"/>
      <c r="I417" s="115"/>
      <c r="J417" s="115"/>
      <c r="K417" s="114"/>
      <c r="L417" s="114">
        <f>L416</f>
        <v>0</v>
      </c>
    </row>
    <row r="418" spans="1:12" x14ac:dyDescent="0.25">
      <c r="A418" s="107"/>
      <c r="B418" s="107" t="s">
        <v>616</v>
      </c>
      <c r="C418" s="107"/>
      <c r="D418" s="107"/>
      <c r="E418" s="107"/>
      <c r="F418" s="133"/>
      <c r="G418" s="107"/>
      <c r="H418" s="107"/>
      <c r="I418" s="107"/>
      <c r="J418" s="107"/>
      <c r="K418" s="134"/>
      <c r="L418" s="134">
        <v>0</v>
      </c>
    </row>
    <row r="419" spans="1:12" x14ac:dyDescent="0.25">
      <c r="A419" s="115"/>
      <c r="B419" s="115" t="s">
        <v>617</v>
      </c>
      <c r="C419" s="115"/>
      <c r="D419" s="115"/>
      <c r="E419" s="115"/>
      <c r="F419" s="135"/>
      <c r="G419" s="115"/>
      <c r="H419" s="115"/>
      <c r="I419" s="115"/>
      <c r="J419" s="115"/>
      <c r="K419" s="114"/>
      <c r="L419" s="114">
        <f>L418</f>
        <v>0</v>
      </c>
    </row>
    <row r="420" spans="1:12" x14ac:dyDescent="0.25">
      <c r="A420" s="107"/>
      <c r="B420" s="107" t="s">
        <v>618</v>
      </c>
      <c r="C420" s="107"/>
      <c r="D420" s="107"/>
      <c r="E420" s="107"/>
      <c r="F420" s="133"/>
      <c r="G420" s="107"/>
      <c r="H420" s="107"/>
      <c r="I420" s="107"/>
      <c r="J420" s="107"/>
      <c r="K420" s="134"/>
      <c r="L420" s="134">
        <v>0</v>
      </c>
    </row>
    <row r="421" spans="1:12" x14ac:dyDescent="0.25">
      <c r="A421" s="115"/>
      <c r="B421" s="115" t="s">
        <v>619</v>
      </c>
      <c r="C421" s="115"/>
      <c r="D421" s="115"/>
      <c r="E421" s="115"/>
      <c r="F421" s="135"/>
      <c r="G421" s="115"/>
      <c r="H421" s="115"/>
      <c r="I421" s="115"/>
      <c r="J421" s="115"/>
      <c r="K421" s="114"/>
      <c r="L421" s="114">
        <f>L420</f>
        <v>0</v>
      </c>
    </row>
    <row r="422" spans="1:12" x14ac:dyDescent="0.25">
      <c r="A422" s="107"/>
      <c r="B422" s="107" t="s">
        <v>288</v>
      </c>
      <c r="C422" s="107"/>
      <c r="D422" s="107"/>
      <c r="E422" s="107"/>
      <c r="F422" s="133"/>
      <c r="G422" s="107"/>
      <c r="H422" s="107"/>
      <c r="I422" s="107"/>
      <c r="J422" s="107"/>
      <c r="K422" s="134"/>
      <c r="L422" s="134">
        <v>-84083.23</v>
      </c>
    </row>
    <row r="423" spans="1:12" x14ac:dyDescent="0.25">
      <c r="A423" s="115"/>
      <c r="B423" s="115"/>
      <c r="C423" s="115"/>
      <c r="D423" s="115"/>
      <c r="E423" s="115" t="s">
        <v>331</v>
      </c>
      <c r="F423" s="135">
        <v>43678</v>
      </c>
      <c r="G423" s="115" t="s">
        <v>349</v>
      </c>
      <c r="H423" s="115" t="s">
        <v>314</v>
      </c>
      <c r="I423" s="115" t="s">
        <v>1343</v>
      </c>
      <c r="J423" s="115" t="s">
        <v>265</v>
      </c>
      <c r="K423" s="114">
        <v>113.9</v>
      </c>
      <c r="L423" s="114">
        <f t="shared" ref="L423:L486" si="12">ROUND(L422+K423,5)</f>
        <v>-83969.33</v>
      </c>
    </row>
    <row r="424" spans="1:12" x14ac:dyDescent="0.25">
      <c r="A424" s="115"/>
      <c r="B424" s="115"/>
      <c r="C424" s="115"/>
      <c r="D424" s="115"/>
      <c r="E424" s="115" t="s">
        <v>331</v>
      </c>
      <c r="F424" s="135">
        <v>43678</v>
      </c>
      <c r="G424" s="115" t="s">
        <v>349</v>
      </c>
      <c r="H424" s="115" t="s">
        <v>495</v>
      </c>
      <c r="I424" s="115" t="s">
        <v>1344</v>
      </c>
      <c r="J424" s="115" t="s">
        <v>265</v>
      </c>
      <c r="K424" s="114">
        <v>15335.32</v>
      </c>
      <c r="L424" s="114">
        <f t="shared" si="12"/>
        <v>-68634.009999999995</v>
      </c>
    </row>
    <row r="425" spans="1:12" x14ac:dyDescent="0.25">
      <c r="A425" s="115"/>
      <c r="B425" s="115"/>
      <c r="C425" s="115"/>
      <c r="D425" s="115"/>
      <c r="E425" s="115" t="s">
        <v>331</v>
      </c>
      <c r="F425" s="135">
        <v>43678</v>
      </c>
      <c r="G425" s="115" t="s">
        <v>349</v>
      </c>
      <c r="H425" s="115" t="s">
        <v>313</v>
      </c>
      <c r="I425" s="115" t="s">
        <v>1345</v>
      </c>
      <c r="J425" s="115" t="s">
        <v>265</v>
      </c>
      <c r="K425" s="114">
        <v>400</v>
      </c>
      <c r="L425" s="114">
        <f t="shared" si="12"/>
        <v>-68234.009999999995</v>
      </c>
    </row>
    <row r="426" spans="1:12" x14ac:dyDescent="0.25">
      <c r="A426" s="115"/>
      <c r="B426" s="115"/>
      <c r="C426" s="115"/>
      <c r="D426" s="115"/>
      <c r="E426" s="115" t="s">
        <v>331</v>
      </c>
      <c r="F426" s="135">
        <v>43678</v>
      </c>
      <c r="G426" s="115" t="s">
        <v>335</v>
      </c>
      <c r="H426" s="115" t="s">
        <v>334</v>
      </c>
      <c r="I426" s="115" t="s">
        <v>1140</v>
      </c>
      <c r="J426" s="115" t="s">
        <v>258</v>
      </c>
      <c r="K426" s="114">
        <v>482.17</v>
      </c>
      <c r="L426" s="114">
        <f t="shared" si="12"/>
        <v>-67751.839999999997</v>
      </c>
    </row>
    <row r="427" spans="1:12" x14ac:dyDescent="0.25">
      <c r="A427" s="115"/>
      <c r="B427" s="115"/>
      <c r="C427" s="115"/>
      <c r="D427" s="115"/>
      <c r="E427" s="115" t="s">
        <v>375</v>
      </c>
      <c r="F427" s="135">
        <v>43678</v>
      </c>
      <c r="G427" s="115" t="s">
        <v>1521</v>
      </c>
      <c r="H427" s="115" t="s">
        <v>315</v>
      </c>
      <c r="I427" s="115" t="s">
        <v>1522</v>
      </c>
      <c r="J427" s="115" t="s">
        <v>346</v>
      </c>
      <c r="K427" s="114">
        <v>-693.7</v>
      </c>
      <c r="L427" s="114">
        <f t="shared" si="12"/>
        <v>-68445.539999999994</v>
      </c>
    </row>
    <row r="428" spans="1:12" x14ac:dyDescent="0.25">
      <c r="A428" s="115"/>
      <c r="B428" s="115"/>
      <c r="C428" s="115"/>
      <c r="D428" s="115"/>
      <c r="E428" s="115" t="s">
        <v>375</v>
      </c>
      <c r="F428" s="135">
        <v>43678</v>
      </c>
      <c r="G428" s="115" t="s">
        <v>1523</v>
      </c>
      <c r="H428" s="115" t="s">
        <v>563</v>
      </c>
      <c r="I428" s="115" t="s">
        <v>1524</v>
      </c>
      <c r="J428" s="115" t="s">
        <v>192</v>
      </c>
      <c r="K428" s="114">
        <v>-98.19</v>
      </c>
      <c r="L428" s="114">
        <f t="shared" si="12"/>
        <v>-68543.73</v>
      </c>
    </row>
    <row r="429" spans="1:12" x14ac:dyDescent="0.25">
      <c r="A429" s="115"/>
      <c r="B429" s="115"/>
      <c r="C429" s="115"/>
      <c r="D429" s="115"/>
      <c r="E429" s="115" t="s">
        <v>375</v>
      </c>
      <c r="F429" s="135">
        <v>43678</v>
      </c>
      <c r="G429" s="115" t="s">
        <v>1525</v>
      </c>
      <c r="H429" s="115" t="s">
        <v>338</v>
      </c>
      <c r="I429" s="115" t="s">
        <v>1526</v>
      </c>
      <c r="J429" s="115" t="s">
        <v>213</v>
      </c>
      <c r="K429" s="114">
        <v>-1000</v>
      </c>
      <c r="L429" s="114">
        <f t="shared" si="12"/>
        <v>-69543.73</v>
      </c>
    </row>
    <row r="430" spans="1:12" x14ac:dyDescent="0.25">
      <c r="A430" s="115"/>
      <c r="B430" s="115"/>
      <c r="C430" s="115"/>
      <c r="D430" s="115"/>
      <c r="E430" s="115" t="s">
        <v>331</v>
      </c>
      <c r="F430" s="135">
        <v>43679</v>
      </c>
      <c r="G430" s="115" t="s">
        <v>349</v>
      </c>
      <c r="H430" s="115" t="s">
        <v>1109</v>
      </c>
      <c r="I430" s="115" t="s">
        <v>1346</v>
      </c>
      <c r="J430" s="115" t="s">
        <v>265</v>
      </c>
      <c r="K430" s="114">
        <v>14.25</v>
      </c>
      <c r="L430" s="114">
        <f t="shared" si="12"/>
        <v>-69529.48</v>
      </c>
    </row>
    <row r="431" spans="1:12" x14ac:dyDescent="0.25">
      <c r="A431" s="115"/>
      <c r="B431" s="115"/>
      <c r="C431" s="115"/>
      <c r="D431" s="115"/>
      <c r="E431" s="115" t="s">
        <v>331</v>
      </c>
      <c r="F431" s="135">
        <v>43679</v>
      </c>
      <c r="G431" s="115" t="s">
        <v>349</v>
      </c>
      <c r="H431" s="115" t="s">
        <v>1104</v>
      </c>
      <c r="I431" s="115" t="s">
        <v>1347</v>
      </c>
      <c r="J431" s="115" t="s">
        <v>265</v>
      </c>
      <c r="K431" s="114">
        <v>148.68</v>
      </c>
      <c r="L431" s="114">
        <f t="shared" si="12"/>
        <v>-69380.800000000003</v>
      </c>
    </row>
    <row r="432" spans="1:12" x14ac:dyDescent="0.25">
      <c r="A432" s="115"/>
      <c r="B432" s="115"/>
      <c r="C432" s="115"/>
      <c r="D432" s="115"/>
      <c r="E432" s="115" t="s">
        <v>331</v>
      </c>
      <c r="F432" s="135">
        <v>43679</v>
      </c>
      <c r="G432" s="115" t="s">
        <v>349</v>
      </c>
      <c r="H432" s="115" t="s">
        <v>1104</v>
      </c>
      <c r="I432" s="115" t="s">
        <v>1348</v>
      </c>
      <c r="J432" s="115" t="s">
        <v>265</v>
      </c>
      <c r="K432" s="114">
        <v>150</v>
      </c>
      <c r="L432" s="114">
        <f t="shared" si="12"/>
        <v>-69230.8</v>
      </c>
    </row>
    <row r="433" spans="1:12" x14ac:dyDescent="0.25">
      <c r="A433" s="115"/>
      <c r="B433" s="115"/>
      <c r="C433" s="115"/>
      <c r="D433" s="115"/>
      <c r="E433" s="115" t="s">
        <v>331</v>
      </c>
      <c r="F433" s="135">
        <v>43679</v>
      </c>
      <c r="G433" s="115" t="s">
        <v>349</v>
      </c>
      <c r="H433" s="115" t="s">
        <v>314</v>
      </c>
      <c r="I433" s="115" t="s">
        <v>1349</v>
      </c>
      <c r="J433" s="115" t="s">
        <v>265</v>
      </c>
      <c r="K433" s="114">
        <v>128.9</v>
      </c>
      <c r="L433" s="114">
        <f t="shared" si="12"/>
        <v>-69101.899999999994</v>
      </c>
    </row>
    <row r="434" spans="1:12" x14ac:dyDescent="0.25">
      <c r="A434" s="115"/>
      <c r="B434" s="115"/>
      <c r="C434" s="115"/>
      <c r="D434" s="115"/>
      <c r="E434" s="115" t="s">
        <v>331</v>
      </c>
      <c r="F434" s="135">
        <v>43679</v>
      </c>
      <c r="G434" s="115" t="s">
        <v>349</v>
      </c>
      <c r="H434" s="115" t="s">
        <v>1104</v>
      </c>
      <c r="I434" s="115" t="s">
        <v>1350</v>
      </c>
      <c r="J434" s="115" t="s">
        <v>265</v>
      </c>
      <c r="K434" s="114">
        <v>134.25</v>
      </c>
      <c r="L434" s="114">
        <f t="shared" si="12"/>
        <v>-68967.649999999994</v>
      </c>
    </row>
    <row r="435" spans="1:12" x14ac:dyDescent="0.25">
      <c r="A435" s="115"/>
      <c r="B435" s="115"/>
      <c r="C435" s="115"/>
      <c r="D435" s="115"/>
      <c r="E435" s="115" t="s">
        <v>331</v>
      </c>
      <c r="F435" s="135">
        <v>43679</v>
      </c>
      <c r="G435" s="115" t="s">
        <v>349</v>
      </c>
      <c r="H435" s="115" t="s">
        <v>1104</v>
      </c>
      <c r="I435" s="115" t="s">
        <v>1351</v>
      </c>
      <c r="J435" s="115" t="s">
        <v>265</v>
      </c>
      <c r="K435" s="114">
        <v>101.84</v>
      </c>
      <c r="L435" s="114">
        <f t="shared" si="12"/>
        <v>-68865.81</v>
      </c>
    </row>
    <row r="436" spans="1:12" x14ac:dyDescent="0.25">
      <c r="A436" s="115"/>
      <c r="B436" s="115"/>
      <c r="C436" s="115"/>
      <c r="D436" s="115"/>
      <c r="E436" s="115" t="s">
        <v>331</v>
      </c>
      <c r="F436" s="135">
        <v>43679</v>
      </c>
      <c r="G436" s="115" t="s">
        <v>349</v>
      </c>
      <c r="H436" s="115" t="s">
        <v>1104</v>
      </c>
      <c r="I436" s="115" t="s">
        <v>1352</v>
      </c>
      <c r="J436" s="115" t="s">
        <v>265</v>
      </c>
      <c r="K436" s="114">
        <v>86.77</v>
      </c>
      <c r="L436" s="114">
        <f t="shared" si="12"/>
        <v>-68779.039999999994</v>
      </c>
    </row>
    <row r="437" spans="1:12" x14ac:dyDescent="0.25">
      <c r="A437" s="115"/>
      <c r="B437" s="115"/>
      <c r="C437" s="115"/>
      <c r="D437" s="115"/>
      <c r="E437" s="115" t="s">
        <v>375</v>
      </c>
      <c r="F437" s="135">
        <v>43679</v>
      </c>
      <c r="G437" s="115" t="s">
        <v>1527</v>
      </c>
      <c r="H437" s="115" t="s">
        <v>1104</v>
      </c>
      <c r="I437" s="115" t="s">
        <v>1152</v>
      </c>
      <c r="J437" s="115" t="s">
        <v>111</v>
      </c>
      <c r="K437" s="114">
        <v>-16.39</v>
      </c>
      <c r="L437" s="114">
        <f t="shared" si="12"/>
        <v>-68795.429999999993</v>
      </c>
    </row>
    <row r="438" spans="1:12" x14ac:dyDescent="0.25">
      <c r="A438" s="115"/>
      <c r="B438" s="115"/>
      <c r="C438" s="115"/>
      <c r="D438" s="115"/>
      <c r="E438" s="115" t="s">
        <v>375</v>
      </c>
      <c r="F438" s="135">
        <v>43679</v>
      </c>
      <c r="G438" s="115" t="s">
        <v>1528</v>
      </c>
      <c r="H438" s="115" t="s">
        <v>1104</v>
      </c>
      <c r="I438" s="115" t="s">
        <v>1152</v>
      </c>
      <c r="J438" s="115" t="s">
        <v>111</v>
      </c>
      <c r="K438" s="114">
        <v>-0.81</v>
      </c>
      <c r="L438" s="114">
        <f t="shared" si="12"/>
        <v>-68796.240000000005</v>
      </c>
    </row>
    <row r="439" spans="1:12" x14ac:dyDescent="0.25">
      <c r="A439" s="115"/>
      <c r="B439" s="115"/>
      <c r="C439" s="115"/>
      <c r="D439" s="115"/>
      <c r="E439" s="115" t="s">
        <v>375</v>
      </c>
      <c r="F439" s="135">
        <v>43679</v>
      </c>
      <c r="G439" s="115" t="s">
        <v>1529</v>
      </c>
      <c r="H439" s="115" t="s">
        <v>1370</v>
      </c>
      <c r="I439" s="115" t="s">
        <v>1530</v>
      </c>
      <c r="J439" s="115" t="s">
        <v>111</v>
      </c>
      <c r="K439" s="114">
        <v>-89.23</v>
      </c>
      <c r="L439" s="114">
        <f t="shared" si="12"/>
        <v>-68885.47</v>
      </c>
    </row>
    <row r="440" spans="1:12" x14ac:dyDescent="0.25">
      <c r="A440" s="115"/>
      <c r="B440" s="115"/>
      <c r="C440" s="115"/>
      <c r="D440" s="115"/>
      <c r="E440" s="115" t="s">
        <v>375</v>
      </c>
      <c r="F440" s="135">
        <v>43679</v>
      </c>
      <c r="G440" s="115" t="s">
        <v>1531</v>
      </c>
      <c r="H440" s="115" t="s">
        <v>315</v>
      </c>
      <c r="I440" s="115" t="s">
        <v>1532</v>
      </c>
      <c r="J440" s="115" t="s">
        <v>346</v>
      </c>
      <c r="K440" s="114">
        <v>-674.8</v>
      </c>
      <c r="L440" s="114">
        <f t="shared" si="12"/>
        <v>-69560.27</v>
      </c>
    </row>
    <row r="441" spans="1:12" x14ac:dyDescent="0.25">
      <c r="A441" s="115"/>
      <c r="B441" s="115"/>
      <c r="C441" s="115"/>
      <c r="D441" s="115"/>
      <c r="E441" s="115" t="s">
        <v>375</v>
      </c>
      <c r="F441" s="135">
        <v>43679</v>
      </c>
      <c r="G441" s="115" t="s">
        <v>1533</v>
      </c>
      <c r="H441" s="115" t="s">
        <v>521</v>
      </c>
      <c r="I441" s="115" t="s">
        <v>1223</v>
      </c>
      <c r="J441" s="115" t="s">
        <v>228</v>
      </c>
      <c r="K441" s="114">
        <v>-61.33</v>
      </c>
      <c r="L441" s="114">
        <f t="shared" si="12"/>
        <v>-69621.600000000006</v>
      </c>
    </row>
    <row r="442" spans="1:12" x14ac:dyDescent="0.25">
      <c r="A442" s="115"/>
      <c r="B442" s="115"/>
      <c r="C442" s="115"/>
      <c r="D442" s="115"/>
      <c r="E442" s="115" t="s">
        <v>375</v>
      </c>
      <c r="F442" s="135">
        <v>43679</v>
      </c>
      <c r="G442" s="115" t="s">
        <v>1534</v>
      </c>
      <c r="H442" s="115" t="s">
        <v>1109</v>
      </c>
      <c r="I442" s="115" t="s">
        <v>1535</v>
      </c>
      <c r="J442" s="115" t="s">
        <v>111</v>
      </c>
      <c r="K442" s="114">
        <v>-106.88</v>
      </c>
      <c r="L442" s="114">
        <f t="shared" si="12"/>
        <v>-69728.479999999996</v>
      </c>
    </row>
    <row r="443" spans="1:12" x14ac:dyDescent="0.25">
      <c r="A443" s="115"/>
      <c r="B443" s="115"/>
      <c r="C443" s="115"/>
      <c r="D443" s="115"/>
      <c r="E443" s="115" t="s">
        <v>375</v>
      </c>
      <c r="F443" s="135">
        <v>43682</v>
      </c>
      <c r="G443" s="115" t="s">
        <v>1536</v>
      </c>
      <c r="H443" s="115" t="s">
        <v>312</v>
      </c>
      <c r="I443" s="115" t="s">
        <v>1537</v>
      </c>
      <c r="J443" s="115" t="s">
        <v>209</v>
      </c>
      <c r="K443" s="114">
        <v>-5500</v>
      </c>
      <c r="L443" s="114">
        <f t="shared" si="12"/>
        <v>-75228.479999999996</v>
      </c>
    </row>
    <row r="444" spans="1:12" x14ac:dyDescent="0.25">
      <c r="A444" s="115"/>
      <c r="B444" s="115"/>
      <c r="C444" s="115"/>
      <c r="D444" s="115"/>
      <c r="E444" s="115" t="s">
        <v>375</v>
      </c>
      <c r="F444" s="135">
        <v>43682</v>
      </c>
      <c r="G444" s="115" t="s">
        <v>1538</v>
      </c>
      <c r="H444" s="115" t="s">
        <v>1385</v>
      </c>
      <c r="I444" s="115" t="s">
        <v>1539</v>
      </c>
      <c r="J444" s="115" t="s">
        <v>155</v>
      </c>
      <c r="K444" s="114">
        <v>-24.12</v>
      </c>
      <c r="L444" s="114">
        <f t="shared" si="12"/>
        <v>-75252.600000000006</v>
      </c>
    </row>
    <row r="445" spans="1:12" x14ac:dyDescent="0.25">
      <c r="A445" s="115"/>
      <c r="B445" s="115"/>
      <c r="C445" s="115"/>
      <c r="D445" s="115"/>
      <c r="E445" s="115" t="s">
        <v>375</v>
      </c>
      <c r="F445" s="135">
        <v>43682</v>
      </c>
      <c r="G445" s="115" t="s">
        <v>1540</v>
      </c>
      <c r="H445" s="115" t="s">
        <v>591</v>
      </c>
      <c r="I445" s="115" t="s">
        <v>1541</v>
      </c>
      <c r="J445" s="115" t="s">
        <v>214</v>
      </c>
      <c r="K445" s="114">
        <v>-30</v>
      </c>
      <c r="L445" s="114">
        <f t="shared" si="12"/>
        <v>-75282.600000000006</v>
      </c>
    </row>
    <row r="446" spans="1:12" x14ac:dyDescent="0.25">
      <c r="A446" s="115"/>
      <c r="B446" s="115"/>
      <c r="C446" s="115"/>
      <c r="D446" s="115"/>
      <c r="E446" s="115" t="s">
        <v>375</v>
      </c>
      <c r="F446" s="135">
        <v>43682</v>
      </c>
      <c r="G446" s="115" t="s">
        <v>1542</v>
      </c>
      <c r="H446" s="115" t="s">
        <v>315</v>
      </c>
      <c r="I446" s="115" t="s">
        <v>1543</v>
      </c>
      <c r="J446" s="115" t="s">
        <v>346</v>
      </c>
      <c r="K446" s="114">
        <v>-634.20000000000005</v>
      </c>
      <c r="L446" s="114">
        <f t="shared" si="12"/>
        <v>-75916.800000000003</v>
      </c>
    </row>
    <row r="447" spans="1:12" x14ac:dyDescent="0.25">
      <c r="A447" s="115"/>
      <c r="B447" s="115"/>
      <c r="C447" s="115"/>
      <c r="D447" s="115"/>
      <c r="E447" s="115" t="s">
        <v>375</v>
      </c>
      <c r="F447" s="135">
        <v>43683</v>
      </c>
      <c r="G447" s="115" t="s">
        <v>1544</v>
      </c>
      <c r="H447" s="115" t="s">
        <v>313</v>
      </c>
      <c r="I447" s="115" t="s">
        <v>1193</v>
      </c>
      <c r="J447" s="115" t="s">
        <v>210</v>
      </c>
      <c r="K447" s="114">
        <v>-650</v>
      </c>
      <c r="L447" s="114">
        <f t="shared" si="12"/>
        <v>-76566.8</v>
      </c>
    </row>
    <row r="448" spans="1:12" x14ac:dyDescent="0.25">
      <c r="A448" s="115"/>
      <c r="B448" s="115"/>
      <c r="C448" s="115"/>
      <c r="D448" s="115"/>
      <c r="E448" s="115" t="s">
        <v>331</v>
      </c>
      <c r="F448" s="135">
        <v>43683</v>
      </c>
      <c r="G448" s="115" t="s">
        <v>1192</v>
      </c>
      <c r="H448" s="115" t="s">
        <v>313</v>
      </c>
      <c r="I448" s="115" t="s">
        <v>1193</v>
      </c>
      <c r="J448" s="115" t="s">
        <v>258</v>
      </c>
      <c r="K448" s="114">
        <v>650</v>
      </c>
      <c r="L448" s="114">
        <f t="shared" si="12"/>
        <v>-75916.800000000003</v>
      </c>
    </row>
    <row r="449" spans="1:12" x14ac:dyDescent="0.25">
      <c r="A449" s="115"/>
      <c r="B449" s="115"/>
      <c r="C449" s="115"/>
      <c r="D449" s="115"/>
      <c r="E449" s="115" t="s">
        <v>375</v>
      </c>
      <c r="F449" s="135">
        <v>43683</v>
      </c>
      <c r="G449" s="115" t="s">
        <v>1545</v>
      </c>
      <c r="H449" s="115" t="s">
        <v>315</v>
      </c>
      <c r="I449" s="115" t="s">
        <v>1546</v>
      </c>
      <c r="J449" s="115" t="s">
        <v>346</v>
      </c>
      <c r="K449" s="114">
        <v>-800.8</v>
      </c>
      <c r="L449" s="114">
        <f t="shared" si="12"/>
        <v>-76717.600000000006</v>
      </c>
    </row>
    <row r="450" spans="1:12" x14ac:dyDescent="0.25">
      <c r="A450" s="115"/>
      <c r="B450" s="115"/>
      <c r="C450" s="115"/>
      <c r="D450" s="115"/>
      <c r="E450" s="115" t="s">
        <v>375</v>
      </c>
      <c r="F450" s="135">
        <v>43683</v>
      </c>
      <c r="G450" s="115" t="s">
        <v>1547</v>
      </c>
      <c r="H450" s="115" t="s">
        <v>1104</v>
      </c>
      <c r="I450" s="115" t="s">
        <v>1152</v>
      </c>
      <c r="J450" s="115" t="s">
        <v>111</v>
      </c>
      <c r="K450" s="114">
        <v>-126.05</v>
      </c>
      <c r="L450" s="114">
        <f t="shared" si="12"/>
        <v>-76843.649999999994</v>
      </c>
    </row>
    <row r="451" spans="1:12" x14ac:dyDescent="0.25">
      <c r="A451" s="115"/>
      <c r="B451" s="115"/>
      <c r="C451" s="115"/>
      <c r="D451" s="115"/>
      <c r="E451" s="115" t="s">
        <v>375</v>
      </c>
      <c r="F451" s="135">
        <v>43683</v>
      </c>
      <c r="G451" s="115" t="s">
        <v>1548</v>
      </c>
      <c r="H451" s="115" t="s">
        <v>334</v>
      </c>
      <c r="I451" s="115" t="s">
        <v>1140</v>
      </c>
      <c r="J451" s="115" t="s">
        <v>346</v>
      </c>
      <c r="K451" s="114">
        <v>-2664.58</v>
      </c>
      <c r="L451" s="114">
        <f t="shared" si="12"/>
        <v>-79508.23</v>
      </c>
    </row>
    <row r="452" spans="1:12" x14ac:dyDescent="0.25">
      <c r="A452" s="115"/>
      <c r="B452" s="115"/>
      <c r="C452" s="115"/>
      <c r="D452" s="115"/>
      <c r="E452" s="115" t="s">
        <v>331</v>
      </c>
      <c r="F452" s="135">
        <v>43684</v>
      </c>
      <c r="G452" s="115" t="s">
        <v>335</v>
      </c>
      <c r="H452" s="115" t="s">
        <v>318</v>
      </c>
      <c r="I452" s="115" t="s">
        <v>1141</v>
      </c>
      <c r="J452" s="115" t="s">
        <v>258</v>
      </c>
      <c r="K452" s="114">
        <v>100</v>
      </c>
      <c r="L452" s="114">
        <f t="shared" si="12"/>
        <v>-79408.23</v>
      </c>
    </row>
    <row r="453" spans="1:12" x14ac:dyDescent="0.25">
      <c r="A453" s="115"/>
      <c r="B453" s="115"/>
      <c r="C453" s="115"/>
      <c r="D453" s="115"/>
      <c r="E453" s="115" t="s">
        <v>375</v>
      </c>
      <c r="F453" s="135">
        <v>43684</v>
      </c>
      <c r="G453" s="115" t="s">
        <v>1549</v>
      </c>
      <c r="H453" s="115" t="s">
        <v>314</v>
      </c>
      <c r="I453" s="115" t="s">
        <v>1550</v>
      </c>
      <c r="J453" s="115" t="s">
        <v>225</v>
      </c>
      <c r="K453" s="114">
        <v>-257</v>
      </c>
      <c r="L453" s="114">
        <f t="shared" si="12"/>
        <v>-79665.23</v>
      </c>
    </row>
    <row r="454" spans="1:12" x14ac:dyDescent="0.25">
      <c r="A454" s="115"/>
      <c r="B454" s="115"/>
      <c r="C454" s="115"/>
      <c r="D454" s="115"/>
      <c r="E454" s="115" t="s">
        <v>375</v>
      </c>
      <c r="F454" s="135">
        <v>43684</v>
      </c>
      <c r="G454" s="115" t="s">
        <v>1551</v>
      </c>
      <c r="H454" s="115" t="s">
        <v>1210</v>
      </c>
      <c r="I454" s="115" t="s">
        <v>1211</v>
      </c>
      <c r="J454" s="115" t="s">
        <v>346</v>
      </c>
      <c r="K454" s="114">
        <v>-634</v>
      </c>
      <c r="L454" s="114">
        <f t="shared" si="12"/>
        <v>-80299.23</v>
      </c>
    </row>
    <row r="455" spans="1:12" x14ac:dyDescent="0.25">
      <c r="A455" s="115"/>
      <c r="B455" s="115"/>
      <c r="C455" s="115"/>
      <c r="D455" s="115"/>
      <c r="E455" s="115" t="s">
        <v>375</v>
      </c>
      <c r="F455" s="135">
        <v>43684</v>
      </c>
      <c r="G455" s="115" t="s">
        <v>1552</v>
      </c>
      <c r="H455" s="115" t="s">
        <v>1210</v>
      </c>
      <c r="I455" s="115" t="s">
        <v>1213</v>
      </c>
      <c r="J455" s="115" t="s">
        <v>346</v>
      </c>
      <c r="K455" s="114">
        <v>-348</v>
      </c>
      <c r="L455" s="114">
        <f t="shared" si="12"/>
        <v>-80647.23</v>
      </c>
    </row>
    <row r="456" spans="1:12" x14ac:dyDescent="0.25">
      <c r="A456" s="115"/>
      <c r="B456" s="115"/>
      <c r="C456" s="115"/>
      <c r="D456" s="115"/>
      <c r="E456" s="115" t="s">
        <v>375</v>
      </c>
      <c r="F456" s="135">
        <v>43684</v>
      </c>
      <c r="G456" s="115" t="s">
        <v>1553</v>
      </c>
      <c r="H456" s="115" t="s">
        <v>315</v>
      </c>
      <c r="I456" s="115" t="s">
        <v>1554</v>
      </c>
      <c r="J456" s="115" t="s">
        <v>346</v>
      </c>
      <c r="K456" s="114">
        <v>-825.3</v>
      </c>
      <c r="L456" s="114">
        <f t="shared" si="12"/>
        <v>-81472.53</v>
      </c>
    </row>
    <row r="457" spans="1:12" x14ac:dyDescent="0.25">
      <c r="A457" s="115"/>
      <c r="B457" s="115"/>
      <c r="C457" s="115"/>
      <c r="D457" s="115"/>
      <c r="E457" s="115" t="s">
        <v>375</v>
      </c>
      <c r="F457" s="135">
        <v>43684</v>
      </c>
      <c r="G457" s="115" t="s">
        <v>1555</v>
      </c>
      <c r="H457" s="115" t="s">
        <v>1293</v>
      </c>
      <c r="I457" s="115" t="s">
        <v>1302</v>
      </c>
      <c r="J457" s="115" t="s">
        <v>131</v>
      </c>
      <c r="K457" s="114">
        <v>-1024</v>
      </c>
      <c r="L457" s="114">
        <f t="shared" si="12"/>
        <v>-82496.53</v>
      </c>
    </row>
    <row r="458" spans="1:12" x14ac:dyDescent="0.25">
      <c r="A458" s="115"/>
      <c r="B458" s="115"/>
      <c r="C458" s="115"/>
      <c r="D458" s="115"/>
      <c r="E458" s="115" t="s">
        <v>375</v>
      </c>
      <c r="F458" s="135">
        <v>43685</v>
      </c>
      <c r="G458" s="115" t="s">
        <v>1556</v>
      </c>
      <c r="H458" s="115" t="s">
        <v>1380</v>
      </c>
      <c r="I458" s="115" t="s">
        <v>1557</v>
      </c>
      <c r="J458" s="115" t="s">
        <v>111</v>
      </c>
      <c r="K458" s="114">
        <v>-118.05</v>
      </c>
      <c r="L458" s="114">
        <f t="shared" si="12"/>
        <v>-82614.58</v>
      </c>
    </row>
    <row r="459" spans="1:12" x14ac:dyDescent="0.25">
      <c r="A459" s="115"/>
      <c r="B459" s="115"/>
      <c r="C459" s="115"/>
      <c r="D459" s="115"/>
      <c r="E459" s="115" t="s">
        <v>375</v>
      </c>
      <c r="F459" s="135">
        <v>43685</v>
      </c>
      <c r="G459" s="115" t="s">
        <v>1558</v>
      </c>
      <c r="H459" s="115" t="s">
        <v>315</v>
      </c>
      <c r="I459" s="115" t="s">
        <v>1559</v>
      </c>
      <c r="J459" s="115" t="s">
        <v>346</v>
      </c>
      <c r="K459" s="114">
        <v>-945.7</v>
      </c>
      <c r="L459" s="114">
        <f t="shared" si="12"/>
        <v>-83560.28</v>
      </c>
    </row>
    <row r="460" spans="1:12" x14ac:dyDescent="0.25">
      <c r="A460" s="115"/>
      <c r="B460" s="115"/>
      <c r="C460" s="115"/>
      <c r="D460" s="115"/>
      <c r="E460" s="115" t="s">
        <v>331</v>
      </c>
      <c r="F460" s="135">
        <v>43686</v>
      </c>
      <c r="G460" s="115" t="s">
        <v>349</v>
      </c>
      <c r="H460" s="115" t="s">
        <v>311</v>
      </c>
      <c r="I460" s="115" t="s">
        <v>1353</v>
      </c>
      <c r="J460" s="115" t="s">
        <v>265</v>
      </c>
      <c r="K460" s="114">
        <v>844.87</v>
      </c>
      <c r="L460" s="114">
        <f t="shared" si="12"/>
        <v>-82715.41</v>
      </c>
    </row>
    <row r="461" spans="1:12" x14ac:dyDescent="0.25">
      <c r="A461" s="115"/>
      <c r="B461" s="115"/>
      <c r="C461" s="115"/>
      <c r="D461" s="115"/>
      <c r="E461" s="115" t="s">
        <v>331</v>
      </c>
      <c r="F461" s="135">
        <v>43686</v>
      </c>
      <c r="G461" s="115" t="s">
        <v>349</v>
      </c>
      <c r="H461" s="115" t="s">
        <v>1119</v>
      </c>
      <c r="I461" s="115" t="s">
        <v>1354</v>
      </c>
      <c r="J461" s="115" t="s">
        <v>265</v>
      </c>
      <c r="K461" s="114">
        <v>91.76</v>
      </c>
      <c r="L461" s="114">
        <f t="shared" si="12"/>
        <v>-82623.649999999994</v>
      </c>
    </row>
    <row r="462" spans="1:12" x14ac:dyDescent="0.25">
      <c r="A462" s="115"/>
      <c r="B462" s="115"/>
      <c r="C462" s="115"/>
      <c r="D462" s="115"/>
      <c r="E462" s="115" t="s">
        <v>331</v>
      </c>
      <c r="F462" s="135">
        <v>43686</v>
      </c>
      <c r="G462" s="115" t="s">
        <v>349</v>
      </c>
      <c r="H462" s="115" t="s">
        <v>350</v>
      </c>
      <c r="I462" s="115" t="s">
        <v>1355</v>
      </c>
      <c r="J462" s="115" t="s">
        <v>265</v>
      </c>
      <c r="K462" s="114">
        <v>126.58</v>
      </c>
      <c r="L462" s="114">
        <f t="shared" si="12"/>
        <v>-82497.070000000007</v>
      </c>
    </row>
    <row r="463" spans="1:12" x14ac:dyDescent="0.25">
      <c r="A463" s="115"/>
      <c r="B463" s="115"/>
      <c r="C463" s="115"/>
      <c r="D463" s="115"/>
      <c r="E463" s="115" t="s">
        <v>331</v>
      </c>
      <c r="F463" s="135">
        <v>43686</v>
      </c>
      <c r="G463" s="115" t="s">
        <v>349</v>
      </c>
      <c r="H463" s="115" t="s">
        <v>1118</v>
      </c>
      <c r="I463" s="115" t="s">
        <v>1356</v>
      </c>
      <c r="J463" s="115" t="s">
        <v>265</v>
      </c>
      <c r="K463" s="114">
        <v>684.48</v>
      </c>
      <c r="L463" s="114">
        <f t="shared" si="12"/>
        <v>-81812.59</v>
      </c>
    </row>
    <row r="464" spans="1:12" x14ac:dyDescent="0.25">
      <c r="A464" s="115"/>
      <c r="B464" s="115"/>
      <c r="C464" s="115"/>
      <c r="D464" s="115"/>
      <c r="E464" s="115" t="s">
        <v>331</v>
      </c>
      <c r="F464" s="135">
        <v>43686</v>
      </c>
      <c r="G464" s="115" t="s">
        <v>349</v>
      </c>
      <c r="H464" s="115" t="s">
        <v>1110</v>
      </c>
      <c r="I464" s="115" t="s">
        <v>1357</v>
      </c>
      <c r="J464" s="115" t="s">
        <v>265</v>
      </c>
      <c r="K464" s="114">
        <v>134.99</v>
      </c>
      <c r="L464" s="114">
        <f t="shared" si="12"/>
        <v>-81677.600000000006</v>
      </c>
    </row>
    <row r="465" spans="1:12" x14ac:dyDescent="0.25">
      <c r="A465" s="115"/>
      <c r="B465" s="115"/>
      <c r="C465" s="115"/>
      <c r="D465" s="115"/>
      <c r="E465" s="115" t="s">
        <v>331</v>
      </c>
      <c r="F465" s="135">
        <v>43686</v>
      </c>
      <c r="G465" s="115" t="s">
        <v>349</v>
      </c>
      <c r="H465" s="115" t="s">
        <v>1111</v>
      </c>
      <c r="I465" s="115" t="s">
        <v>1358</v>
      </c>
      <c r="J465" s="115" t="s">
        <v>265</v>
      </c>
      <c r="K465" s="114">
        <v>65.239999999999995</v>
      </c>
      <c r="L465" s="114">
        <f t="shared" si="12"/>
        <v>-81612.36</v>
      </c>
    </row>
    <row r="466" spans="1:12" x14ac:dyDescent="0.25">
      <c r="A466" s="115"/>
      <c r="B466" s="115"/>
      <c r="C466" s="115"/>
      <c r="D466" s="115"/>
      <c r="E466" s="115" t="s">
        <v>331</v>
      </c>
      <c r="F466" s="135">
        <v>43686</v>
      </c>
      <c r="G466" s="115" t="s">
        <v>349</v>
      </c>
      <c r="H466" s="115" t="s">
        <v>1113</v>
      </c>
      <c r="I466" s="115" t="s">
        <v>1359</v>
      </c>
      <c r="J466" s="115" t="s">
        <v>265</v>
      </c>
      <c r="K466" s="114">
        <v>41.76</v>
      </c>
      <c r="L466" s="114">
        <f t="shared" si="12"/>
        <v>-81570.600000000006</v>
      </c>
    </row>
    <row r="467" spans="1:12" x14ac:dyDescent="0.25">
      <c r="A467" s="115"/>
      <c r="B467" s="115"/>
      <c r="C467" s="115"/>
      <c r="D467" s="115"/>
      <c r="E467" s="115" t="s">
        <v>331</v>
      </c>
      <c r="F467" s="135">
        <v>43686</v>
      </c>
      <c r="G467" s="115" t="s">
        <v>349</v>
      </c>
      <c r="H467" s="115" t="s">
        <v>1112</v>
      </c>
      <c r="I467" s="115" t="s">
        <v>1360</v>
      </c>
      <c r="J467" s="115" t="s">
        <v>265</v>
      </c>
      <c r="K467" s="114">
        <v>40.46</v>
      </c>
      <c r="L467" s="114">
        <f t="shared" si="12"/>
        <v>-81530.14</v>
      </c>
    </row>
    <row r="468" spans="1:12" x14ac:dyDescent="0.25">
      <c r="A468" s="115"/>
      <c r="B468" s="115"/>
      <c r="C468" s="115"/>
      <c r="D468" s="115"/>
      <c r="E468" s="115" t="s">
        <v>331</v>
      </c>
      <c r="F468" s="135">
        <v>43686</v>
      </c>
      <c r="G468" s="115" t="s">
        <v>349</v>
      </c>
      <c r="H468" s="115" t="s">
        <v>1361</v>
      </c>
      <c r="I468" s="115" t="s">
        <v>1362</v>
      </c>
      <c r="J468" s="115" t="s">
        <v>265</v>
      </c>
      <c r="K468" s="114">
        <v>94.6</v>
      </c>
      <c r="L468" s="114">
        <f t="shared" si="12"/>
        <v>-81435.539999999994</v>
      </c>
    </row>
    <row r="469" spans="1:12" x14ac:dyDescent="0.25">
      <c r="A469" s="115"/>
      <c r="B469" s="115"/>
      <c r="C469" s="115"/>
      <c r="D469" s="115"/>
      <c r="E469" s="115" t="s">
        <v>331</v>
      </c>
      <c r="F469" s="135">
        <v>43686</v>
      </c>
      <c r="G469" s="115" t="s">
        <v>349</v>
      </c>
      <c r="H469" s="115" t="s">
        <v>1114</v>
      </c>
      <c r="I469" s="115" t="s">
        <v>1363</v>
      </c>
      <c r="J469" s="115" t="s">
        <v>265</v>
      </c>
      <c r="K469" s="114">
        <v>72.53</v>
      </c>
      <c r="L469" s="114">
        <f t="shared" si="12"/>
        <v>-81363.009999999995</v>
      </c>
    </row>
    <row r="470" spans="1:12" x14ac:dyDescent="0.25">
      <c r="A470" s="115"/>
      <c r="B470" s="115"/>
      <c r="C470" s="115"/>
      <c r="D470" s="115"/>
      <c r="E470" s="115" t="s">
        <v>331</v>
      </c>
      <c r="F470" s="135">
        <v>43686</v>
      </c>
      <c r="G470" s="115" t="s">
        <v>349</v>
      </c>
      <c r="H470" s="115" t="s">
        <v>546</v>
      </c>
      <c r="I470" s="115" t="s">
        <v>1364</v>
      </c>
      <c r="J470" s="115" t="s">
        <v>265</v>
      </c>
      <c r="K470" s="114">
        <v>600</v>
      </c>
      <c r="L470" s="114">
        <f t="shared" si="12"/>
        <v>-80763.009999999995</v>
      </c>
    </row>
    <row r="471" spans="1:12" x14ac:dyDescent="0.25">
      <c r="A471" s="115"/>
      <c r="B471" s="115"/>
      <c r="C471" s="115"/>
      <c r="D471" s="115"/>
      <c r="E471" s="115" t="s">
        <v>331</v>
      </c>
      <c r="F471" s="135">
        <v>43686</v>
      </c>
      <c r="G471" s="115" t="s">
        <v>349</v>
      </c>
      <c r="H471" s="115" t="s">
        <v>1116</v>
      </c>
      <c r="I471" s="115" t="s">
        <v>1365</v>
      </c>
      <c r="J471" s="115" t="s">
        <v>265</v>
      </c>
      <c r="K471" s="114">
        <v>69.540000000000006</v>
      </c>
      <c r="L471" s="114">
        <f t="shared" si="12"/>
        <v>-80693.47</v>
      </c>
    </row>
    <row r="472" spans="1:12" x14ac:dyDescent="0.25">
      <c r="A472" s="115"/>
      <c r="B472" s="115"/>
      <c r="C472" s="115"/>
      <c r="D472" s="115"/>
      <c r="E472" s="115" t="s">
        <v>375</v>
      </c>
      <c r="F472" s="135">
        <v>43686</v>
      </c>
      <c r="G472" s="115" t="s">
        <v>1560</v>
      </c>
      <c r="H472" s="115" t="s">
        <v>1104</v>
      </c>
      <c r="I472" s="115" t="s">
        <v>1152</v>
      </c>
      <c r="J472" s="115" t="s">
        <v>111</v>
      </c>
      <c r="K472" s="114">
        <v>-61.12</v>
      </c>
      <c r="L472" s="114">
        <f t="shared" si="12"/>
        <v>-80754.59</v>
      </c>
    </row>
    <row r="473" spans="1:12" x14ac:dyDescent="0.25">
      <c r="A473" s="115"/>
      <c r="B473" s="115"/>
      <c r="C473" s="115"/>
      <c r="D473" s="115"/>
      <c r="E473" s="115" t="s">
        <v>375</v>
      </c>
      <c r="F473" s="135">
        <v>43686</v>
      </c>
      <c r="G473" s="115" t="s">
        <v>1561</v>
      </c>
      <c r="H473" s="115" t="s">
        <v>1104</v>
      </c>
      <c r="I473" s="115" t="s">
        <v>1152</v>
      </c>
      <c r="J473" s="115" t="s">
        <v>111</v>
      </c>
      <c r="K473" s="114">
        <v>-139.11000000000001</v>
      </c>
      <c r="L473" s="114">
        <f t="shared" si="12"/>
        <v>-80893.7</v>
      </c>
    </row>
    <row r="474" spans="1:12" x14ac:dyDescent="0.25">
      <c r="A474" s="115"/>
      <c r="B474" s="115"/>
      <c r="C474" s="115"/>
      <c r="D474" s="115"/>
      <c r="E474" s="115" t="s">
        <v>375</v>
      </c>
      <c r="F474" s="135">
        <v>43686</v>
      </c>
      <c r="G474" s="115" t="s">
        <v>1562</v>
      </c>
      <c r="H474" s="115" t="s">
        <v>1104</v>
      </c>
      <c r="I474" s="115" t="s">
        <v>1152</v>
      </c>
      <c r="J474" s="115" t="s">
        <v>111</v>
      </c>
      <c r="K474" s="114">
        <v>-119.78</v>
      </c>
      <c r="L474" s="114">
        <f t="shared" si="12"/>
        <v>-81013.48</v>
      </c>
    </row>
    <row r="475" spans="1:12" x14ac:dyDescent="0.25">
      <c r="A475" s="115"/>
      <c r="B475" s="115"/>
      <c r="C475" s="115"/>
      <c r="D475" s="115"/>
      <c r="E475" s="115" t="s">
        <v>375</v>
      </c>
      <c r="F475" s="135">
        <v>43686</v>
      </c>
      <c r="G475" s="115" t="s">
        <v>1563</v>
      </c>
      <c r="H475" s="115" t="s">
        <v>1104</v>
      </c>
      <c r="I475" s="115" t="s">
        <v>1152</v>
      </c>
      <c r="J475" s="115" t="s">
        <v>111</v>
      </c>
      <c r="K475" s="114">
        <v>-117.92</v>
      </c>
      <c r="L475" s="114">
        <f t="shared" si="12"/>
        <v>-81131.399999999994</v>
      </c>
    </row>
    <row r="476" spans="1:12" x14ac:dyDescent="0.25">
      <c r="A476" s="115"/>
      <c r="B476" s="115"/>
      <c r="C476" s="115"/>
      <c r="D476" s="115"/>
      <c r="E476" s="115" t="s">
        <v>375</v>
      </c>
      <c r="F476" s="135">
        <v>43686</v>
      </c>
      <c r="G476" s="115" t="s">
        <v>1564</v>
      </c>
      <c r="H476" s="115" t="s">
        <v>1104</v>
      </c>
      <c r="I476" s="115" t="s">
        <v>1152</v>
      </c>
      <c r="J476" s="115" t="s">
        <v>111</v>
      </c>
      <c r="K476" s="114">
        <v>-73.73</v>
      </c>
      <c r="L476" s="114">
        <f t="shared" si="12"/>
        <v>-81205.13</v>
      </c>
    </row>
    <row r="477" spans="1:12" x14ac:dyDescent="0.25">
      <c r="A477" s="115"/>
      <c r="B477" s="115"/>
      <c r="C477" s="115"/>
      <c r="D477" s="115"/>
      <c r="E477" s="115" t="s">
        <v>375</v>
      </c>
      <c r="F477" s="135">
        <v>43686</v>
      </c>
      <c r="G477" s="115" t="s">
        <v>1565</v>
      </c>
      <c r="H477" s="115" t="s">
        <v>1104</v>
      </c>
      <c r="I477" s="115" t="s">
        <v>1152</v>
      </c>
      <c r="J477" s="115" t="s">
        <v>111</v>
      </c>
      <c r="K477" s="114">
        <v>-21.04</v>
      </c>
      <c r="L477" s="114">
        <f t="shared" si="12"/>
        <v>-81226.17</v>
      </c>
    </row>
    <row r="478" spans="1:12" x14ac:dyDescent="0.25">
      <c r="A478" s="115"/>
      <c r="B478" s="115"/>
      <c r="C478" s="115"/>
      <c r="D478" s="115"/>
      <c r="E478" s="115" t="s">
        <v>375</v>
      </c>
      <c r="F478" s="135">
        <v>43686</v>
      </c>
      <c r="G478" s="115" t="s">
        <v>1566</v>
      </c>
      <c r="H478" s="115" t="s">
        <v>1104</v>
      </c>
      <c r="I478" s="115" t="s">
        <v>1152</v>
      </c>
      <c r="J478" s="115" t="s">
        <v>111</v>
      </c>
      <c r="K478" s="114">
        <v>-124.52</v>
      </c>
      <c r="L478" s="114">
        <f t="shared" si="12"/>
        <v>-81350.69</v>
      </c>
    </row>
    <row r="479" spans="1:12" x14ac:dyDescent="0.25">
      <c r="A479" s="115"/>
      <c r="B479" s="115"/>
      <c r="C479" s="115"/>
      <c r="D479" s="115"/>
      <c r="E479" s="115" t="s">
        <v>375</v>
      </c>
      <c r="F479" s="135">
        <v>43686</v>
      </c>
      <c r="G479" s="115" t="s">
        <v>1567</v>
      </c>
      <c r="H479" s="115" t="s">
        <v>1104</v>
      </c>
      <c r="I479" s="115" t="s">
        <v>1152</v>
      </c>
      <c r="J479" s="115" t="s">
        <v>111</v>
      </c>
      <c r="K479" s="114">
        <v>-107.33</v>
      </c>
      <c r="L479" s="114">
        <f t="shared" si="12"/>
        <v>-81458.02</v>
      </c>
    </row>
    <row r="480" spans="1:12" x14ac:dyDescent="0.25">
      <c r="A480" s="115"/>
      <c r="B480" s="115"/>
      <c r="C480" s="115"/>
      <c r="D480" s="115"/>
      <c r="E480" s="115" t="s">
        <v>375</v>
      </c>
      <c r="F480" s="135">
        <v>43686</v>
      </c>
      <c r="G480" s="115" t="s">
        <v>1568</v>
      </c>
      <c r="H480" s="115" t="s">
        <v>315</v>
      </c>
      <c r="I480" s="115" t="s">
        <v>1569</v>
      </c>
      <c r="J480" s="115" t="s">
        <v>346</v>
      </c>
      <c r="K480" s="114">
        <v>-1024.8</v>
      </c>
      <c r="L480" s="114">
        <f t="shared" si="12"/>
        <v>-82482.820000000007</v>
      </c>
    </row>
    <row r="481" spans="1:12" x14ac:dyDescent="0.25">
      <c r="A481" s="115"/>
      <c r="B481" s="115"/>
      <c r="C481" s="115"/>
      <c r="D481" s="115"/>
      <c r="E481" s="115" t="s">
        <v>375</v>
      </c>
      <c r="F481" s="135">
        <v>43686</v>
      </c>
      <c r="G481" s="115" t="s">
        <v>1570</v>
      </c>
      <c r="H481" s="115" t="s">
        <v>1104</v>
      </c>
      <c r="I481" s="115" t="s">
        <v>1152</v>
      </c>
      <c r="J481" s="115" t="s">
        <v>111</v>
      </c>
      <c r="K481" s="114">
        <v>-8.19</v>
      </c>
      <c r="L481" s="114">
        <f t="shared" si="12"/>
        <v>-82491.009999999995</v>
      </c>
    </row>
    <row r="482" spans="1:12" x14ac:dyDescent="0.25">
      <c r="A482" s="115"/>
      <c r="B482" s="115"/>
      <c r="C482" s="115"/>
      <c r="D482" s="115"/>
      <c r="E482" s="115" t="s">
        <v>375</v>
      </c>
      <c r="F482" s="135">
        <v>43686</v>
      </c>
      <c r="G482" s="115" t="s">
        <v>1571</v>
      </c>
      <c r="H482" s="115" t="s">
        <v>1104</v>
      </c>
      <c r="I482" s="115" t="s">
        <v>1152</v>
      </c>
      <c r="J482" s="115" t="s">
        <v>111</v>
      </c>
      <c r="K482" s="114">
        <v>-122.96</v>
      </c>
      <c r="L482" s="114">
        <f t="shared" si="12"/>
        <v>-82613.97</v>
      </c>
    </row>
    <row r="483" spans="1:12" x14ac:dyDescent="0.25">
      <c r="A483" s="115"/>
      <c r="B483" s="115"/>
      <c r="C483" s="115"/>
      <c r="D483" s="115"/>
      <c r="E483" s="115" t="s">
        <v>375</v>
      </c>
      <c r="F483" s="135">
        <v>43686</v>
      </c>
      <c r="G483" s="115" t="s">
        <v>1572</v>
      </c>
      <c r="H483" s="115" t="s">
        <v>1205</v>
      </c>
      <c r="I483" s="115" t="s">
        <v>1206</v>
      </c>
      <c r="J483" s="115" t="s">
        <v>295</v>
      </c>
      <c r="K483" s="114">
        <v>-1000</v>
      </c>
      <c r="L483" s="114">
        <f t="shared" si="12"/>
        <v>-83613.97</v>
      </c>
    </row>
    <row r="484" spans="1:12" x14ac:dyDescent="0.25">
      <c r="A484" s="115"/>
      <c r="B484" s="115"/>
      <c r="C484" s="115"/>
      <c r="D484" s="115"/>
      <c r="E484" s="115" t="s">
        <v>331</v>
      </c>
      <c r="F484" s="135">
        <v>43686</v>
      </c>
      <c r="G484" s="115" t="s">
        <v>1204</v>
      </c>
      <c r="H484" s="115" t="s">
        <v>1205</v>
      </c>
      <c r="I484" s="115" t="s">
        <v>1206</v>
      </c>
      <c r="J484" s="115" t="s">
        <v>258</v>
      </c>
      <c r="K484" s="114">
        <v>1000</v>
      </c>
      <c r="L484" s="114">
        <f t="shared" si="12"/>
        <v>-82613.97</v>
      </c>
    </row>
    <row r="485" spans="1:12" x14ac:dyDescent="0.25">
      <c r="A485" s="115"/>
      <c r="B485" s="115"/>
      <c r="C485" s="115"/>
      <c r="D485" s="115"/>
      <c r="E485" s="115" t="s">
        <v>375</v>
      </c>
      <c r="F485" s="135">
        <v>43686</v>
      </c>
      <c r="G485" s="115" t="s">
        <v>1573</v>
      </c>
      <c r="H485" s="115" t="s">
        <v>1574</v>
      </c>
      <c r="I485" s="115" t="s">
        <v>1575</v>
      </c>
      <c r="J485" s="115" t="s">
        <v>1183</v>
      </c>
      <c r="K485" s="114">
        <v>-125</v>
      </c>
      <c r="L485" s="114">
        <f t="shared" si="12"/>
        <v>-82738.97</v>
      </c>
    </row>
    <row r="486" spans="1:12" x14ac:dyDescent="0.25">
      <c r="A486" s="115"/>
      <c r="B486" s="115"/>
      <c r="C486" s="115"/>
      <c r="D486" s="115"/>
      <c r="E486" s="115" t="s">
        <v>375</v>
      </c>
      <c r="F486" s="135">
        <v>43687</v>
      </c>
      <c r="G486" s="115" t="s">
        <v>1576</v>
      </c>
      <c r="H486" s="115" t="s">
        <v>1577</v>
      </c>
      <c r="I486" s="115" t="s">
        <v>1578</v>
      </c>
      <c r="J486" s="115" t="s">
        <v>346</v>
      </c>
      <c r="K486" s="114">
        <v>-11713.5</v>
      </c>
      <c r="L486" s="114">
        <f t="shared" si="12"/>
        <v>-94452.47</v>
      </c>
    </row>
    <row r="487" spans="1:12" x14ac:dyDescent="0.25">
      <c r="A487" s="115"/>
      <c r="B487" s="115"/>
      <c r="C487" s="115"/>
      <c r="D487" s="115"/>
      <c r="E487" s="115" t="s">
        <v>331</v>
      </c>
      <c r="F487" s="135">
        <v>43689</v>
      </c>
      <c r="G487" s="115" t="s">
        <v>349</v>
      </c>
      <c r="H487" s="115" t="s">
        <v>315</v>
      </c>
      <c r="I487" s="115" t="s">
        <v>1366</v>
      </c>
      <c r="J487" s="115" t="s">
        <v>265</v>
      </c>
      <c r="K487" s="114">
        <v>693.7</v>
      </c>
      <c r="L487" s="114">
        <f t="shared" ref="L487:L550" si="13">ROUND(L486+K487,5)</f>
        <v>-93758.77</v>
      </c>
    </row>
    <row r="488" spans="1:12" x14ac:dyDescent="0.25">
      <c r="A488" s="115"/>
      <c r="B488" s="115"/>
      <c r="C488" s="115"/>
      <c r="D488" s="115"/>
      <c r="E488" s="115" t="s">
        <v>331</v>
      </c>
      <c r="F488" s="135">
        <v>43689</v>
      </c>
      <c r="G488" s="115" t="s">
        <v>349</v>
      </c>
      <c r="H488" s="115" t="s">
        <v>315</v>
      </c>
      <c r="I488" s="115" t="s">
        <v>1367</v>
      </c>
      <c r="J488" s="115" t="s">
        <v>265</v>
      </c>
      <c r="K488" s="114">
        <v>649.6</v>
      </c>
      <c r="L488" s="114">
        <f t="shared" si="13"/>
        <v>-93109.17</v>
      </c>
    </row>
    <row r="489" spans="1:12" x14ac:dyDescent="0.25">
      <c r="A489" s="115"/>
      <c r="B489" s="115"/>
      <c r="C489" s="115"/>
      <c r="D489" s="115"/>
      <c r="E489" s="115" t="s">
        <v>331</v>
      </c>
      <c r="F489" s="135">
        <v>43689</v>
      </c>
      <c r="G489" s="115" t="s">
        <v>349</v>
      </c>
      <c r="H489" s="115" t="s">
        <v>1105</v>
      </c>
      <c r="I489" s="115" t="s">
        <v>1368</v>
      </c>
      <c r="J489" s="115" t="s">
        <v>265</v>
      </c>
      <c r="K489" s="114">
        <v>150</v>
      </c>
      <c r="L489" s="114">
        <f t="shared" si="13"/>
        <v>-92959.17</v>
      </c>
    </row>
    <row r="490" spans="1:12" x14ac:dyDescent="0.25">
      <c r="A490" s="115"/>
      <c r="B490" s="115"/>
      <c r="C490" s="115"/>
      <c r="D490" s="115"/>
      <c r="E490" s="115" t="s">
        <v>331</v>
      </c>
      <c r="F490" s="135">
        <v>43689</v>
      </c>
      <c r="G490" s="115" t="s">
        <v>349</v>
      </c>
      <c r="H490" s="115" t="s">
        <v>315</v>
      </c>
      <c r="I490" s="115" t="s">
        <v>1369</v>
      </c>
      <c r="J490" s="115" t="s">
        <v>265</v>
      </c>
      <c r="K490" s="114">
        <v>528.5</v>
      </c>
      <c r="L490" s="114">
        <f t="shared" si="13"/>
        <v>-92430.67</v>
      </c>
    </row>
    <row r="491" spans="1:12" x14ac:dyDescent="0.25">
      <c r="A491" s="115"/>
      <c r="B491" s="115"/>
      <c r="C491" s="115"/>
      <c r="D491" s="115"/>
      <c r="E491" s="115" t="s">
        <v>331</v>
      </c>
      <c r="F491" s="135">
        <v>43689</v>
      </c>
      <c r="G491" s="115" t="s">
        <v>349</v>
      </c>
      <c r="H491" s="115" t="s">
        <v>1370</v>
      </c>
      <c r="I491" s="115" t="s">
        <v>1371</v>
      </c>
      <c r="J491" s="115" t="s">
        <v>265</v>
      </c>
      <c r="K491" s="114">
        <v>89.23</v>
      </c>
      <c r="L491" s="114">
        <f t="shared" si="13"/>
        <v>-92341.440000000002</v>
      </c>
    </row>
    <row r="492" spans="1:12" x14ac:dyDescent="0.25">
      <c r="A492" s="115"/>
      <c r="B492" s="115"/>
      <c r="C492" s="115"/>
      <c r="D492" s="115"/>
      <c r="E492" s="115" t="s">
        <v>331</v>
      </c>
      <c r="F492" s="135">
        <v>43689</v>
      </c>
      <c r="G492" s="115" t="s">
        <v>349</v>
      </c>
      <c r="H492" s="115" t="s">
        <v>314</v>
      </c>
      <c r="I492" s="115" t="s">
        <v>1372</v>
      </c>
      <c r="J492" s="115" t="s">
        <v>265</v>
      </c>
      <c r="K492" s="114">
        <v>257</v>
      </c>
      <c r="L492" s="114">
        <f t="shared" si="13"/>
        <v>-92084.44</v>
      </c>
    </row>
    <row r="493" spans="1:12" x14ac:dyDescent="0.25">
      <c r="A493" s="115"/>
      <c r="B493" s="115"/>
      <c r="C493" s="115"/>
      <c r="D493" s="115"/>
      <c r="E493" s="115" t="s">
        <v>331</v>
      </c>
      <c r="F493" s="135">
        <v>43689</v>
      </c>
      <c r="G493" s="115" t="s">
        <v>349</v>
      </c>
      <c r="H493" s="115" t="s">
        <v>1117</v>
      </c>
      <c r="I493" s="115" t="s">
        <v>1373</v>
      </c>
      <c r="J493" s="115" t="s">
        <v>265</v>
      </c>
      <c r="K493" s="114">
        <v>57.21</v>
      </c>
      <c r="L493" s="114">
        <f t="shared" si="13"/>
        <v>-92027.23</v>
      </c>
    </row>
    <row r="494" spans="1:12" x14ac:dyDescent="0.25">
      <c r="A494" s="115"/>
      <c r="B494" s="115"/>
      <c r="C494" s="115"/>
      <c r="D494" s="115"/>
      <c r="E494" s="115" t="s">
        <v>331</v>
      </c>
      <c r="F494" s="135">
        <v>43689</v>
      </c>
      <c r="G494" s="115" t="s">
        <v>349</v>
      </c>
      <c r="H494" s="115" t="s">
        <v>1115</v>
      </c>
      <c r="I494" s="115" t="s">
        <v>1374</v>
      </c>
      <c r="J494" s="115" t="s">
        <v>265</v>
      </c>
      <c r="K494" s="114">
        <v>174.33</v>
      </c>
      <c r="L494" s="114">
        <f t="shared" si="13"/>
        <v>-91852.9</v>
      </c>
    </row>
    <row r="495" spans="1:12" x14ac:dyDescent="0.25">
      <c r="A495" s="115"/>
      <c r="B495" s="115"/>
      <c r="C495" s="115"/>
      <c r="D495" s="115"/>
      <c r="E495" s="115" t="s">
        <v>331</v>
      </c>
      <c r="F495" s="135">
        <v>43689</v>
      </c>
      <c r="G495" s="115" t="s">
        <v>349</v>
      </c>
      <c r="H495" s="115" t="s">
        <v>1113</v>
      </c>
      <c r="I495" s="115" t="s">
        <v>1375</v>
      </c>
      <c r="J495" s="115" t="s">
        <v>265</v>
      </c>
      <c r="K495" s="114">
        <v>41.76</v>
      </c>
      <c r="L495" s="114">
        <f t="shared" si="13"/>
        <v>-91811.14</v>
      </c>
    </row>
    <row r="496" spans="1:12" x14ac:dyDescent="0.25">
      <c r="A496" s="115"/>
      <c r="B496" s="115"/>
      <c r="C496" s="115"/>
      <c r="D496" s="115"/>
      <c r="E496" s="115" t="s">
        <v>375</v>
      </c>
      <c r="F496" s="135">
        <v>43689</v>
      </c>
      <c r="G496" s="115" t="s">
        <v>1579</v>
      </c>
      <c r="H496" s="115" t="s">
        <v>1210</v>
      </c>
      <c r="I496" s="115" t="s">
        <v>1580</v>
      </c>
      <c r="J496" s="115" t="s">
        <v>202</v>
      </c>
      <c r="K496" s="114">
        <v>-295</v>
      </c>
      <c r="L496" s="114">
        <f t="shared" si="13"/>
        <v>-92106.14</v>
      </c>
    </row>
    <row r="497" spans="1:12" x14ac:dyDescent="0.25">
      <c r="A497" s="115"/>
      <c r="B497" s="115"/>
      <c r="C497" s="115"/>
      <c r="D497" s="115"/>
      <c r="E497" s="115" t="s">
        <v>375</v>
      </c>
      <c r="F497" s="135">
        <v>43689</v>
      </c>
      <c r="G497" s="115" t="s">
        <v>1581</v>
      </c>
      <c r="H497" s="115" t="s">
        <v>315</v>
      </c>
      <c r="I497" s="115" t="s">
        <v>1582</v>
      </c>
      <c r="J497" s="115" t="s">
        <v>346</v>
      </c>
      <c r="K497" s="114">
        <v>-927.5</v>
      </c>
      <c r="L497" s="114">
        <f t="shared" si="13"/>
        <v>-93033.64</v>
      </c>
    </row>
    <row r="498" spans="1:12" x14ac:dyDescent="0.25">
      <c r="A498" s="115"/>
      <c r="B498" s="115"/>
      <c r="C498" s="115"/>
      <c r="D498" s="115"/>
      <c r="E498" s="115" t="s">
        <v>331</v>
      </c>
      <c r="F498" s="135">
        <v>43689</v>
      </c>
      <c r="G498" s="115" t="s">
        <v>335</v>
      </c>
      <c r="H498" s="115" t="s">
        <v>317</v>
      </c>
      <c r="I498" s="115" t="s">
        <v>1142</v>
      </c>
      <c r="J498" s="115" t="s">
        <v>258</v>
      </c>
      <c r="K498" s="114">
        <v>57602.89</v>
      </c>
      <c r="L498" s="114">
        <f t="shared" si="13"/>
        <v>-35430.75</v>
      </c>
    </row>
    <row r="499" spans="1:12" x14ac:dyDescent="0.25">
      <c r="A499" s="115"/>
      <c r="B499" s="115"/>
      <c r="C499" s="115"/>
      <c r="D499" s="115"/>
      <c r="E499" s="115" t="s">
        <v>375</v>
      </c>
      <c r="F499" s="135">
        <v>43689</v>
      </c>
      <c r="G499" s="115" t="s">
        <v>1583</v>
      </c>
      <c r="H499" s="115" t="s">
        <v>314</v>
      </c>
      <c r="I499" s="115" t="s">
        <v>1584</v>
      </c>
      <c r="J499" s="115" t="s">
        <v>225</v>
      </c>
      <c r="K499" s="114">
        <v>-113.9</v>
      </c>
      <c r="L499" s="114">
        <f t="shared" si="13"/>
        <v>-35544.65</v>
      </c>
    </row>
    <row r="500" spans="1:12" x14ac:dyDescent="0.25">
      <c r="A500" s="115"/>
      <c r="B500" s="115"/>
      <c r="C500" s="115"/>
      <c r="D500" s="115"/>
      <c r="E500" s="115" t="s">
        <v>375</v>
      </c>
      <c r="F500" s="135">
        <v>43689</v>
      </c>
      <c r="G500" s="115" t="s">
        <v>1585</v>
      </c>
      <c r="H500" s="115" t="s">
        <v>352</v>
      </c>
      <c r="I500" s="115" t="s">
        <v>1586</v>
      </c>
      <c r="J500" s="115" t="s">
        <v>294</v>
      </c>
      <c r="K500" s="114">
        <v>-2764.3</v>
      </c>
      <c r="L500" s="114">
        <f t="shared" si="13"/>
        <v>-38308.949999999997</v>
      </c>
    </row>
    <row r="501" spans="1:12" x14ac:dyDescent="0.25">
      <c r="A501" s="115"/>
      <c r="B501" s="115"/>
      <c r="C501" s="115"/>
      <c r="D501" s="115"/>
      <c r="E501" s="115" t="s">
        <v>1587</v>
      </c>
      <c r="F501" s="135">
        <v>43689</v>
      </c>
      <c r="G501" s="115" t="s">
        <v>335</v>
      </c>
      <c r="H501" s="115" t="s">
        <v>510</v>
      </c>
      <c r="I501" s="115" t="s">
        <v>1588</v>
      </c>
      <c r="J501" s="115" t="s">
        <v>625</v>
      </c>
      <c r="K501" s="114">
        <v>333.91</v>
      </c>
      <c r="L501" s="114">
        <f t="shared" si="13"/>
        <v>-37975.040000000001</v>
      </c>
    </row>
    <row r="502" spans="1:12" x14ac:dyDescent="0.25">
      <c r="A502" s="115"/>
      <c r="B502" s="115"/>
      <c r="C502" s="115"/>
      <c r="D502" s="115"/>
      <c r="E502" s="115" t="s">
        <v>331</v>
      </c>
      <c r="F502" s="135">
        <v>43689</v>
      </c>
      <c r="G502" s="115" t="s">
        <v>349</v>
      </c>
      <c r="H502" s="115" t="s">
        <v>313</v>
      </c>
      <c r="I502" s="115" t="s">
        <v>1376</v>
      </c>
      <c r="J502" s="115" t="s">
        <v>265</v>
      </c>
      <c r="K502" s="114">
        <v>650</v>
      </c>
      <c r="L502" s="114">
        <f t="shared" si="13"/>
        <v>-37325.040000000001</v>
      </c>
    </row>
    <row r="503" spans="1:12" x14ac:dyDescent="0.25">
      <c r="A503" s="115"/>
      <c r="B503" s="115"/>
      <c r="C503" s="115"/>
      <c r="D503" s="115"/>
      <c r="E503" s="115" t="s">
        <v>331</v>
      </c>
      <c r="F503" s="135">
        <v>43690</v>
      </c>
      <c r="G503" s="115" t="s">
        <v>335</v>
      </c>
      <c r="H503" s="115" t="s">
        <v>318</v>
      </c>
      <c r="I503" s="115" t="s">
        <v>1143</v>
      </c>
      <c r="J503" s="115" t="s">
        <v>258</v>
      </c>
      <c r="K503" s="114">
        <v>2772.6</v>
      </c>
      <c r="L503" s="114">
        <f t="shared" si="13"/>
        <v>-34552.44</v>
      </c>
    </row>
    <row r="504" spans="1:12" x14ac:dyDescent="0.25">
      <c r="A504" s="115"/>
      <c r="B504" s="115"/>
      <c r="C504" s="115"/>
      <c r="D504" s="115"/>
      <c r="E504" s="115" t="s">
        <v>375</v>
      </c>
      <c r="F504" s="135">
        <v>43690</v>
      </c>
      <c r="G504" s="115" t="s">
        <v>1589</v>
      </c>
      <c r="H504" s="115" t="s">
        <v>1390</v>
      </c>
      <c r="I504" s="115" t="s">
        <v>1590</v>
      </c>
      <c r="J504" s="115" t="s">
        <v>178</v>
      </c>
      <c r="K504" s="114">
        <v>-1250</v>
      </c>
      <c r="L504" s="114">
        <f t="shared" si="13"/>
        <v>-35802.44</v>
      </c>
    </row>
    <row r="505" spans="1:12" x14ac:dyDescent="0.25">
      <c r="A505" s="115"/>
      <c r="B505" s="115"/>
      <c r="C505" s="115"/>
      <c r="D505" s="115"/>
      <c r="E505" s="115" t="s">
        <v>375</v>
      </c>
      <c r="F505" s="135">
        <v>43690</v>
      </c>
      <c r="G505" s="115" t="s">
        <v>1504</v>
      </c>
      <c r="H505" s="115" t="s">
        <v>1401</v>
      </c>
      <c r="I505" s="115" t="s">
        <v>1591</v>
      </c>
      <c r="J505" s="115" t="s">
        <v>272</v>
      </c>
      <c r="K505" s="114">
        <v>-3400</v>
      </c>
      <c r="L505" s="114">
        <f t="shared" si="13"/>
        <v>-39202.44</v>
      </c>
    </row>
    <row r="506" spans="1:12" x14ac:dyDescent="0.25">
      <c r="A506" s="115"/>
      <c r="B506" s="115"/>
      <c r="C506" s="115"/>
      <c r="D506" s="115"/>
      <c r="E506" s="115" t="s">
        <v>375</v>
      </c>
      <c r="F506" s="135">
        <v>43690</v>
      </c>
      <c r="G506" s="115" t="s">
        <v>1592</v>
      </c>
      <c r="H506" s="115" t="s">
        <v>351</v>
      </c>
      <c r="I506" s="115" t="s">
        <v>1593</v>
      </c>
      <c r="J506" s="115" t="s">
        <v>376</v>
      </c>
      <c r="K506" s="114">
        <v>-311.7</v>
      </c>
      <c r="L506" s="114">
        <f t="shared" si="13"/>
        <v>-39514.14</v>
      </c>
    </row>
    <row r="507" spans="1:12" x14ac:dyDescent="0.25">
      <c r="A507" s="115"/>
      <c r="B507" s="115"/>
      <c r="C507" s="115"/>
      <c r="D507" s="115"/>
      <c r="E507" s="115" t="s">
        <v>375</v>
      </c>
      <c r="F507" s="135">
        <v>43690</v>
      </c>
      <c r="G507" s="115" t="s">
        <v>1594</v>
      </c>
      <c r="H507" s="115" t="s">
        <v>495</v>
      </c>
      <c r="I507" s="115" t="s">
        <v>1595</v>
      </c>
      <c r="J507" s="115" t="s">
        <v>346</v>
      </c>
      <c r="K507" s="114">
        <v>-27490.93</v>
      </c>
      <c r="L507" s="114">
        <f t="shared" si="13"/>
        <v>-67005.070000000007</v>
      </c>
    </row>
    <row r="508" spans="1:12" x14ac:dyDescent="0.25">
      <c r="A508" s="115"/>
      <c r="B508" s="115"/>
      <c r="C508" s="115"/>
      <c r="D508" s="115"/>
      <c r="E508" s="115" t="s">
        <v>375</v>
      </c>
      <c r="F508" s="135">
        <v>43690</v>
      </c>
      <c r="G508" s="115" t="s">
        <v>1596</v>
      </c>
      <c r="H508" s="115" t="s">
        <v>1293</v>
      </c>
      <c r="I508" s="115" t="s">
        <v>1294</v>
      </c>
      <c r="J508" s="115" t="s">
        <v>131</v>
      </c>
      <c r="K508" s="114">
        <v>-1214.76</v>
      </c>
      <c r="L508" s="114">
        <f t="shared" si="13"/>
        <v>-68219.83</v>
      </c>
    </row>
    <row r="509" spans="1:12" x14ac:dyDescent="0.25">
      <c r="A509" s="115"/>
      <c r="B509" s="115"/>
      <c r="C509" s="115"/>
      <c r="D509" s="115"/>
      <c r="E509" s="115" t="s">
        <v>375</v>
      </c>
      <c r="F509" s="135">
        <v>43690</v>
      </c>
      <c r="G509" s="115" t="s">
        <v>1597</v>
      </c>
      <c r="H509" s="115" t="s">
        <v>1390</v>
      </c>
      <c r="I509" s="115" t="s">
        <v>1598</v>
      </c>
      <c r="J509" s="115" t="s">
        <v>178</v>
      </c>
      <c r="K509" s="114">
        <v>-1250</v>
      </c>
      <c r="L509" s="114">
        <f t="shared" si="13"/>
        <v>-69469.83</v>
      </c>
    </row>
    <row r="510" spans="1:12" x14ac:dyDescent="0.25">
      <c r="A510" s="115"/>
      <c r="B510" s="115"/>
      <c r="C510" s="115"/>
      <c r="D510" s="115"/>
      <c r="E510" s="115" t="s">
        <v>375</v>
      </c>
      <c r="F510" s="135">
        <v>43690</v>
      </c>
      <c r="G510" s="115" t="s">
        <v>1599</v>
      </c>
      <c r="H510" s="115" t="s">
        <v>315</v>
      </c>
      <c r="I510" s="115" t="s">
        <v>1600</v>
      </c>
      <c r="J510" s="115" t="s">
        <v>346</v>
      </c>
      <c r="K510" s="114">
        <v>-984.9</v>
      </c>
      <c r="L510" s="114">
        <f t="shared" si="13"/>
        <v>-70454.73</v>
      </c>
    </row>
    <row r="511" spans="1:12" x14ac:dyDescent="0.25">
      <c r="A511" s="115"/>
      <c r="B511" s="115"/>
      <c r="C511" s="115"/>
      <c r="D511" s="115"/>
      <c r="E511" s="115" t="s">
        <v>331</v>
      </c>
      <c r="F511" s="135">
        <v>43691</v>
      </c>
      <c r="G511" s="115" t="s">
        <v>349</v>
      </c>
      <c r="H511" s="115" t="s">
        <v>312</v>
      </c>
      <c r="I511" s="115" t="s">
        <v>1377</v>
      </c>
      <c r="J511" s="115" t="s">
        <v>265</v>
      </c>
      <c r="K511" s="114">
        <v>5500</v>
      </c>
      <c r="L511" s="114">
        <f t="shared" si="13"/>
        <v>-64954.73</v>
      </c>
    </row>
    <row r="512" spans="1:12" x14ac:dyDescent="0.25">
      <c r="A512" s="115"/>
      <c r="B512" s="115"/>
      <c r="C512" s="115"/>
      <c r="D512" s="115"/>
      <c r="E512" s="115" t="s">
        <v>331</v>
      </c>
      <c r="F512" s="135">
        <v>43691</v>
      </c>
      <c r="G512" s="115" t="s">
        <v>1209</v>
      </c>
      <c r="H512" s="115" t="s">
        <v>1210</v>
      </c>
      <c r="I512" s="115" t="s">
        <v>1211</v>
      </c>
      <c r="J512" s="115" t="s">
        <v>258</v>
      </c>
      <c r="K512" s="114">
        <v>634</v>
      </c>
      <c r="L512" s="114">
        <f t="shared" si="13"/>
        <v>-64320.73</v>
      </c>
    </row>
    <row r="513" spans="1:12" x14ac:dyDescent="0.25">
      <c r="A513" s="115"/>
      <c r="B513" s="115"/>
      <c r="C513" s="115"/>
      <c r="D513" s="115"/>
      <c r="E513" s="115" t="s">
        <v>331</v>
      </c>
      <c r="F513" s="135">
        <v>43691</v>
      </c>
      <c r="G513" s="115" t="s">
        <v>1212</v>
      </c>
      <c r="H513" s="115" t="s">
        <v>1210</v>
      </c>
      <c r="I513" s="115" t="s">
        <v>1213</v>
      </c>
      <c r="J513" s="115" t="s">
        <v>258</v>
      </c>
      <c r="K513" s="114">
        <v>348</v>
      </c>
      <c r="L513" s="114">
        <f t="shared" si="13"/>
        <v>-63972.73</v>
      </c>
    </row>
    <row r="514" spans="1:12" x14ac:dyDescent="0.25">
      <c r="A514" s="115"/>
      <c r="B514" s="115"/>
      <c r="C514" s="115"/>
      <c r="D514" s="115"/>
      <c r="E514" s="115" t="s">
        <v>331</v>
      </c>
      <c r="F514" s="135">
        <v>43691</v>
      </c>
      <c r="G514" s="115" t="s">
        <v>1214</v>
      </c>
      <c r="H514" s="115" t="s">
        <v>1210</v>
      </c>
      <c r="I514" s="115" t="s">
        <v>1215</v>
      </c>
      <c r="J514" s="115" t="s">
        <v>258</v>
      </c>
      <c r="K514" s="114">
        <v>295</v>
      </c>
      <c r="L514" s="114">
        <f t="shared" si="13"/>
        <v>-63677.73</v>
      </c>
    </row>
    <row r="515" spans="1:12" x14ac:dyDescent="0.25">
      <c r="A515" s="115"/>
      <c r="B515" s="115"/>
      <c r="C515" s="115"/>
      <c r="D515" s="115"/>
      <c r="E515" s="115" t="s">
        <v>375</v>
      </c>
      <c r="F515" s="135">
        <v>43691</v>
      </c>
      <c r="G515" s="115" t="s">
        <v>1601</v>
      </c>
      <c r="H515" s="115" t="s">
        <v>1387</v>
      </c>
      <c r="I515" s="115" t="s">
        <v>1602</v>
      </c>
      <c r="J515" s="115" t="s">
        <v>178</v>
      </c>
      <c r="K515" s="114">
        <v>-3600</v>
      </c>
      <c r="L515" s="114">
        <f t="shared" si="13"/>
        <v>-67277.73</v>
      </c>
    </row>
    <row r="516" spans="1:12" x14ac:dyDescent="0.25">
      <c r="A516" s="115"/>
      <c r="B516" s="115"/>
      <c r="C516" s="115"/>
      <c r="D516" s="115"/>
      <c r="E516" s="115" t="s">
        <v>375</v>
      </c>
      <c r="F516" s="135">
        <v>43691</v>
      </c>
      <c r="G516" s="115" t="s">
        <v>1603</v>
      </c>
      <c r="H516" s="115" t="s">
        <v>315</v>
      </c>
      <c r="I516" s="115" t="s">
        <v>1604</v>
      </c>
      <c r="J516" s="115" t="s">
        <v>346</v>
      </c>
      <c r="K516" s="114">
        <v>-1107.4000000000001</v>
      </c>
      <c r="L516" s="114">
        <f t="shared" si="13"/>
        <v>-68385.13</v>
      </c>
    </row>
    <row r="517" spans="1:12" x14ac:dyDescent="0.25">
      <c r="A517" s="115"/>
      <c r="B517" s="115"/>
      <c r="C517" s="115"/>
      <c r="D517" s="115"/>
      <c r="E517" s="115" t="s">
        <v>331</v>
      </c>
      <c r="F517" s="135">
        <v>43692</v>
      </c>
      <c r="G517" s="115" t="s">
        <v>349</v>
      </c>
      <c r="H517" s="115" t="s">
        <v>1104</v>
      </c>
      <c r="I517" s="115" t="s">
        <v>1378</v>
      </c>
      <c r="J517" s="115" t="s">
        <v>265</v>
      </c>
      <c r="K517" s="114">
        <v>148.46</v>
      </c>
      <c r="L517" s="114">
        <f t="shared" si="13"/>
        <v>-68236.67</v>
      </c>
    </row>
    <row r="518" spans="1:12" x14ac:dyDescent="0.25">
      <c r="A518" s="115"/>
      <c r="B518" s="115"/>
      <c r="C518" s="115"/>
      <c r="D518" s="115"/>
      <c r="E518" s="115" t="s">
        <v>375</v>
      </c>
      <c r="F518" s="135">
        <v>43692</v>
      </c>
      <c r="G518" s="115" t="s">
        <v>1605</v>
      </c>
      <c r="H518" s="115" t="s">
        <v>198</v>
      </c>
      <c r="I518" s="115" t="s">
        <v>1606</v>
      </c>
      <c r="J518" s="115" t="s">
        <v>195</v>
      </c>
      <c r="K518" s="114">
        <v>-3382.37</v>
      </c>
      <c r="L518" s="114">
        <f t="shared" si="13"/>
        <v>-71619.039999999994</v>
      </c>
    </row>
    <row r="519" spans="1:12" x14ac:dyDescent="0.25">
      <c r="A519" s="115"/>
      <c r="B519" s="115"/>
      <c r="C519" s="115"/>
      <c r="D519" s="115"/>
      <c r="E519" s="115" t="s">
        <v>375</v>
      </c>
      <c r="F519" s="135">
        <v>43692</v>
      </c>
      <c r="G519" s="115" t="s">
        <v>1607</v>
      </c>
      <c r="H519" s="115" t="s">
        <v>315</v>
      </c>
      <c r="I519" s="115" t="s">
        <v>1608</v>
      </c>
      <c r="J519" s="115" t="s">
        <v>346</v>
      </c>
      <c r="K519" s="114">
        <v>-1086.5999999999999</v>
      </c>
      <c r="L519" s="114">
        <f t="shared" si="13"/>
        <v>-72705.64</v>
      </c>
    </row>
    <row r="520" spans="1:12" x14ac:dyDescent="0.25">
      <c r="A520" s="115"/>
      <c r="B520" s="115"/>
      <c r="C520" s="115"/>
      <c r="D520" s="115"/>
      <c r="E520" s="115" t="s">
        <v>375</v>
      </c>
      <c r="F520" s="135">
        <v>43692</v>
      </c>
      <c r="G520" s="115" t="s">
        <v>1609</v>
      </c>
      <c r="H520" s="115" t="s">
        <v>1119</v>
      </c>
      <c r="I520" s="115" t="s">
        <v>1610</v>
      </c>
      <c r="J520" s="115" t="s">
        <v>115</v>
      </c>
      <c r="K520" s="114">
        <v>-956</v>
      </c>
      <c r="L520" s="114">
        <f t="shared" si="13"/>
        <v>-73661.64</v>
      </c>
    </row>
    <row r="521" spans="1:12" x14ac:dyDescent="0.25">
      <c r="A521" s="115"/>
      <c r="B521" s="115"/>
      <c r="C521" s="115"/>
      <c r="D521" s="115"/>
      <c r="E521" s="115" t="s">
        <v>375</v>
      </c>
      <c r="F521" s="135">
        <v>43692</v>
      </c>
      <c r="G521" s="115" t="s">
        <v>1611</v>
      </c>
      <c r="H521" s="115" t="s">
        <v>1612</v>
      </c>
      <c r="I521" s="115" t="s">
        <v>1613</v>
      </c>
      <c r="J521" s="115" t="s">
        <v>1183</v>
      </c>
      <c r="K521" s="114">
        <v>-37.5</v>
      </c>
      <c r="L521" s="114">
        <f t="shared" si="13"/>
        <v>-73699.14</v>
      </c>
    </row>
    <row r="522" spans="1:12" x14ac:dyDescent="0.25">
      <c r="A522" s="115"/>
      <c r="B522" s="115"/>
      <c r="C522" s="115"/>
      <c r="D522" s="115"/>
      <c r="E522" s="115" t="s">
        <v>375</v>
      </c>
      <c r="F522" s="135">
        <v>43692</v>
      </c>
      <c r="G522" s="115" t="s">
        <v>1614</v>
      </c>
      <c r="H522" s="115" t="s">
        <v>1574</v>
      </c>
      <c r="I522" s="115" t="s">
        <v>1615</v>
      </c>
      <c r="J522" s="115" t="s">
        <v>1183</v>
      </c>
      <c r="K522" s="114">
        <v>-37.5</v>
      </c>
      <c r="L522" s="114">
        <f t="shared" si="13"/>
        <v>-73736.639999999999</v>
      </c>
    </row>
    <row r="523" spans="1:12" x14ac:dyDescent="0.25">
      <c r="A523" s="115"/>
      <c r="B523" s="115"/>
      <c r="C523" s="115"/>
      <c r="D523" s="115"/>
      <c r="E523" s="115" t="s">
        <v>375</v>
      </c>
      <c r="F523" s="135">
        <v>43693</v>
      </c>
      <c r="G523" s="115" t="s">
        <v>1616</v>
      </c>
      <c r="H523" s="115" t="s">
        <v>315</v>
      </c>
      <c r="I523" s="115" t="s">
        <v>1617</v>
      </c>
      <c r="J523" s="115" t="s">
        <v>346</v>
      </c>
      <c r="K523" s="114">
        <v>-1082.9000000000001</v>
      </c>
      <c r="L523" s="114">
        <f t="shared" si="13"/>
        <v>-74819.539999999994</v>
      </c>
    </row>
    <row r="524" spans="1:12" x14ac:dyDescent="0.25">
      <c r="A524" s="115"/>
      <c r="B524" s="115"/>
      <c r="C524" s="115"/>
      <c r="D524" s="115"/>
      <c r="E524" s="115" t="s">
        <v>375</v>
      </c>
      <c r="F524" s="135">
        <v>43693</v>
      </c>
      <c r="G524" s="115" t="s">
        <v>1618</v>
      </c>
      <c r="H524" s="115" t="s">
        <v>1293</v>
      </c>
      <c r="I524" s="115" t="s">
        <v>1296</v>
      </c>
      <c r="J524" s="115" t="s">
        <v>131</v>
      </c>
      <c r="K524" s="114">
        <v>-728.1</v>
      </c>
      <c r="L524" s="114">
        <f t="shared" si="13"/>
        <v>-75547.64</v>
      </c>
    </row>
    <row r="525" spans="1:12" x14ac:dyDescent="0.25">
      <c r="A525" s="115"/>
      <c r="B525" s="115"/>
      <c r="C525" s="115"/>
      <c r="D525" s="115"/>
      <c r="E525" s="115" t="s">
        <v>375</v>
      </c>
      <c r="F525" s="135">
        <v>43693</v>
      </c>
      <c r="G525" s="115" t="s">
        <v>1619</v>
      </c>
      <c r="H525" s="115" t="s">
        <v>1293</v>
      </c>
      <c r="I525" s="115" t="s">
        <v>1300</v>
      </c>
      <c r="J525" s="115" t="s">
        <v>131</v>
      </c>
      <c r="K525" s="114">
        <v>-935</v>
      </c>
      <c r="L525" s="114">
        <f t="shared" si="13"/>
        <v>-76482.64</v>
      </c>
    </row>
    <row r="526" spans="1:12" x14ac:dyDescent="0.25">
      <c r="A526" s="115"/>
      <c r="B526" s="115"/>
      <c r="C526" s="115"/>
      <c r="D526" s="115"/>
      <c r="E526" s="115" t="s">
        <v>375</v>
      </c>
      <c r="F526" s="135">
        <v>43693</v>
      </c>
      <c r="G526" s="115" t="s">
        <v>1620</v>
      </c>
      <c r="H526" s="115" t="s">
        <v>1293</v>
      </c>
      <c r="I526" s="115" t="s">
        <v>1312</v>
      </c>
      <c r="J526" s="115" t="s">
        <v>131</v>
      </c>
      <c r="K526" s="114">
        <v>-583</v>
      </c>
      <c r="L526" s="114">
        <f t="shared" si="13"/>
        <v>-77065.64</v>
      </c>
    </row>
    <row r="527" spans="1:12" x14ac:dyDescent="0.25">
      <c r="A527" s="115"/>
      <c r="B527" s="115"/>
      <c r="C527" s="115"/>
      <c r="D527" s="115"/>
      <c r="E527" s="115" t="s">
        <v>375</v>
      </c>
      <c r="F527" s="135">
        <v>43693</v>
      </c>
      <c r="G527" s="115" t="s">
        <v>1621</v>
      </c>
      <c r="H527" s="115" t="s">
        <v>1293</v>
      </c>
      <c r="I527" s="115" t="s">
        <v>1316</v>
      </c>
      <c r="J527" s="115" t="s">
        <v>131</v>
      </c>
      <c r="K527" s="114">
        <v>-623.75</v>
      </c>
      <c r="L527" s="114">
        <f t="shared" si="13"/>
        <v>-77689.39</v>
      </c>
    </row>
    <row r="528" spans="1:12" x14ac:dyDescent="0.25">
      <c r="A528" s="115"/>
      <c r="B528" s="115"/>
      <c r="C528" s="115"/>
      <c r="D528" s="115"/>
      <c r="E528" s="115" t="s">
        <v>375</v>
      </c>
      <c r="F528" s="135">
        <v>43693</v>
      </c>
      <c r="G528" s="115" t="s">
        <v>1622</v>
      </c>
      <c r="H528" s="115" t="s">
        <v>1293</v>
      </c>
      <c r="I528" s="115" t="s">
        <v>1310</v>
      </c>
      <c r="J528" s="115" t="s">
        <v>131</v>
      </c>
      <c r="K528" s="114">
        <v>-583</v>
      </c>
      <c r="L528" s="114">
        <f t="shared" si="13"/>
        <v>-78272.39</v>
      </c>
    </row>
    <row r="529" spans="1:12" x14ac:dyDescent="0.25">
      <c r="A529" s="115"/>
      <c r="B529" s="115"/>
      <c r="C529" s="115"/>
      <c r="D529" s="115"/>
      <c r="E529" s="115" t="s">
        <v>375</v>
      </c>
      <c r="F529" s="135">
        <v>43693</v>
      </c>
      <c r="G529" s="115" t="s">
        <v>1623</v>
      </c>
      <c r="H529" s="115" t="s">
        <v>1293</v>
      </c>
      <c r="I529" s="115" t="s">
        <v>1314</v>
      </c>
      <c r="J529" s="115" t="s">
        <v>131</v>
      </c>
      <c r="K529" s="114">
        <v>-583</v>
      </c>
      <c r="L529" s="114">
        <f t="shared" si="13"/>
        <v>-78855.39</v>
      </c>
    </row>
    <row r="530" spans="1:12" x14ac:dyDescent="0.25">
      <c r="A530" s="115"/>
      <c r="B530" s="115"/>
      <c r="C530" s="115"/>
      <c r="D530" s="115"/>
      <c r="E530" s="115" t="s">
        <v>375</v>
      </c>
      <c r="F530" s="135">
        <v>43693</v>
      </c>
      <c r="G530" s="115" t="s">
        <v>1624</v>
      </c>
      <c r="H530" s="115" t="s">
        <v>1293</v>
      </c>
      <c r="I530" s="115" t="s">
        <v>1318</v>
      </c>
      <c r="J530" s="115" t="s">
        <v>131</v>
      </c>
      <c r="K530" s="114">
        <v>-800</v>
      </c>
      <c r="L530" s="114">
        <f t="shared" si="13"/>
        <v>-79655.39</v>
      </c>
    </row>
    <row r="531" spans="1:12" x14ac:dyDescent="0.25">
      <c r="A531" s="115"/>
      <c r="B531" s="115"/>
      <c r="C531" s="115"/>
      <c r="D531" s="115"/>
      <c r="E531" s="115" t="s">
        <v>375</v>
      </c>
      <c r="F531" s="135">
        <v>43693</v>
      </c>
      <c r="G531" s="115" t="s">
        <v>1625</v>
      </c>
      <c r="H531" s="115" t="s">
        <v>1293</v>
      </c>
      <c r="I531" s="115" t="s">
        <v>1304</v>
      </c>
      <c r="J531" s="115" t="s">
        <v>131</v>
      </c>
      <c r="K531" s="114">
        <v>-607.20000000000005</v>
      </c>
      <c r="L531" s="114">
        <f t="shared" si="13"/>
        <v>-80262.59</v>
      </c>
    </row>
    <row r="532" spans="1:12" x14ac:dyDescent="0.25">
      <c r="A532" s="115"/>
      <c r="B532" s="115"/>
      <c r="C532" s="115"/>
      <c r="D532" s="115"/>
      <c r="E532" s="115" t="s">
        <v>375</v>
      </c>
      <c r="F532" s="135">
        <v>43693</v>
      </c>
      <c r="G532" s="115" t="s">
        <v>1626</v>
      </c>
      <c r="H532" s="115" t="s">
        <v>1293</v>
      </c>
      <c r="I532" s="115" t="s">
        <v>1298</v>
      </c>
      <c r="J532" s="115" t="s">
        <v>131</v>
      </c>
      <c r="K532" s="114">
        <v>-925</v>
      </c>
      <c r="L532" s="114">
        <f t="shared" si="13"/>
        <v>-81187.59</v>
      </c>
    </row>
    <row r="533" spans="1:12" x14ac:dyDescent="0.25">
      <c r="A533" s="115"/>
      <c r="B533" s="115"/>
      <c r="C533" s="115"/>
      <c r="D533" s="115"/>
      <c r="E533" s="115" t="s">
        <v>375</v>
      </c>
      <c r="F533" s="135">
        <v>43693</v>
      </c>
      <c r="G533" s="115" t="s">
        <v>1627</v>
      </c>
      <c r="H533" s="115" t="s">
        <v>1293</v>
      </c>
      <c r="I533" s="115" t="s">
        <v>1306</v>
      </c>
      <c r="J533" s="115" t="s">
        <v>131</v>
      </c>
      <c r="K533" s="114">
        <v>-915</v>
      </c>
      <c r="L533" s="114">
        <f t="shared" si="13"/>
        <v>-82102.59</v>
      </c>
    </row>
    <row r="534" spans="1:12" x14ac:dyDescent="0.25">
      <c r="A534" s="115"/>
      <c r="B534" s="115"/>
      <c r="C534" s="115"/>
      <c r="D534" s="115"/>
      <c r="E534" s="115" t="s">
        <v>375</v>
      </c>
      <c r="F534" s="135">
        <v>43693</v>
      </c>
      <c r="G534" s="115" t="s">
        <v>1628</v>
      </c>
      <c r="H534" s="115" t="s">
        <v>1293</v>
      </c>
      <c r="I534" s="115" t="s">
        <v>1308</v>
      </c>
      <c r="J534" s="115" t="s">
        <v>131</v>
      </c>
      <c r="K534" s="114">
        <v>-583</v>
      </c>
      <c r="L534" s="114">
        <f t="shared" si="13"/>
        <v>-82685.59</v>
      </c>
    </row>
    <row r="535" spans="1:12" x14ac:dyDescent="0.25">
      <c r="A535" s="115"/>
      <c r="B535" s="115"/>
      <c r="C535" s="115"/>
      <c r="D535" s="115"/>
      <c r="E535" s="115" t="s">
        <v>375</v>
      </c>
      <c r="F535" s="135">
        <v>43696</v>
      </c>
      <c r="G535" s="115" t="s">
        <v>1629</v>
      </c>
      <c r="H535" s="115" t="s">
        <v>315</v>
      </c>
      <c r="I535" s="115" t="s">
        <v>1630</v>
      </c>
      <c r="J535" s="115" t="s">
        <v>346</v>
      </c>
      <c r="K535" s="114">
        <v>-1059.8</v>
      </c>
      <c r="L535" s="114">
        <f t="shared" si="13"/>
        <v>-83745.39</v>
      </c>
    </row>
    <row r="536" spans="1:12" x14ac:dyDescent="0.25">
      <c r="A536" s="115"/>
      <c r="B536" s="115"/>
      <c r="C536" s="115"/>
      <c r="D536" s="115"/>
      <c r="E536" s="115" t="s">
        <v>375</v>
      </c>
      <c r="F536" s="135">
        <v>43696</v>
      </c>
      <c r="G536" s="115" t="s">
        <v>1631</v>
      </c>
      <c r="H536" s="115" t="s">
        <v>511</v>
      </c>
      <c r="I536" s="115" t="s">
        <v>1632</v>
      </c>
      <c r="J536" s="115" t="s">
        <v>228</v>
      </c>
      <c r="K536" s="114">
        <v>-467.31</v>
      </c>
      <c r="L536" s="114">
        <f t="shared" si="13"/>
        <v>-84212.7</v>
      </c>
    </row>
    <row r="537" spans="1:12" x14ac:dyDescent="0.25">
      <c r="A537" s="115"/>
      <c r="B537" s="115"/>
      <c r="C537" s="115"/>
      <c r="D537" s="115"/>
      <c r="E537" s="115" t="s">
        <v>331</v>
      </c>
      <c r="F537" s="135">
        <v>43697</v>
      </c>
      <c r="G537" s="115" t="s">
        <v>349</v>
      </c>
      <c r="H537" s="115" t="s">
        <v>511</v>
      </c>
      <c r="I537" s="115" t="s">
        <v>1379</v>
      </c>
      <c r="J537" s="115" t="s">
        <v>265</v>
      </c>
      <c r="K537" s="114">
        <v>138.78</v>
      </c>
      <c r="L537" s="114">
        <f t="shared" si="13"/>
        <v>-84073.919999999998</v>
      </c>
    </row>
    <row r="538" spans="1:12" x14ac:dyDescent="0.25">
      <c r="A538" s="115"/>
      <c r="B538" s="115"/>
      <c r="C538" s="115"/>
      <c r="D538" s="115"/>
      <c r="E538" s="115" t="s">
        <v>331</v>
      </c>
      <c r="F538" s="135">
        <v>43697</v>
      </c>
      <c r="G538" s="115" t="s">
        <v>349</v>
      </c>
      <c r="H538" s="115" t="s">
        <v>1380</v>
      </c>
      <c r="I538" s="115" t="s">
        <v>1381</v>
      </c>
      <c r="J538" s="115" t="s">
        <v>265</v>
      </c>
      <c r="K538" s="114">
        <v>118.05</v>
      </c>
      <c r="L538" s="114">
        <f t="shared" si="13"/>
        <v>-83955.87</v>
      </c>
    </row>
    <row r="539" spans="1:12" x14ac:dyDescent="0.25">
      <c r="A539" s="115"/>
      <c r="B539" s="115"/>
      <c r="C539" s="115"/>
      <c r="D539" s="115"/>
      <c r="E539" s="115" t="s">
        <v>331</v>
      </c>
      <c r="F539" s="135">
        <v>43697</v>
      </c>
      <c r="G539" s="115" t="s">
        <v>349</v>
      </c>
      <c r="H539" s="115" t="s">
        <v>591</v>
      </c>
      <c r="I539" s="115" t="s">
        <v>1382</v>
      </c>
      <c r="J539" s="115" t="s">
        <v>265</v>
      </c>
      <c r="K539" s="114">
        <v>30</v>
      </c>
      <c r="L539" s="114">
        <f t="shared" si="13"/>
        <v>-83925.87</v>
      </c>
    </row>
    <row r="540" spans="1:12" x14ac:dyDescent="0.25">
      <c r="A540" s="115"/>
      <c r="B540" s="115"/>
      <c r="C540" s="115"/>
      <c r="D540" s="115"/>
      <c r="E540" s="115" t="s">
        <v>375</v>
      </c>
      <c r="F540" s="135">
        <v>43697</v>
      </c>
      <c r="G540" s="115" t="s">
        <v>1633</v>
      </c>
      <c r="H540" s="115" t="s">
        <v>1387</v>
      </c>
      <c r="I540" s="115" t="s">
        <v>1634</v>
      </c>
      <c r="J540" s="115" t="s">
        <v>129</v>
      </c>
      <c r="K540" s="114">
        <v>-200</v>
      </c>
      <c r="L540" s="114">
        <f t="shared" si="13"/>
        <v>-84125.87</v>
      </c>
    </row>
    <row r="541" spans="1:12" x14ac:dyDescent="0.25">
      <c r="A541" s="115"/>
      <c r="B541" s="115"/>
      <c r="C541" s="115"/>
      <c r="D541" s="115"/>
      <c r="E541" s="115" t="s">
        <v>375</v>
      </c>
      <c r="F541" s="135">
        <v>43697</v>
      </c>
      <c r="G541" s="115" t="s">
        <v>1635</v>
      </c>
      <c r="H541" s="115" t="s">
        <v>1104</v>
      </c>
      <c r="I541" s="115" t="s">
        <v>1152</v>
      </c>
      <c r="J541" s="115" t="s">
        <v>111</v>
      </c>
      <c r="K541" s="114">
        <v>-63.93</v>
      </c>
      <c r="L541" s="114">
        <f t="shared" si="13"/>
        <v>-84189.8</v>
      </c>
    </row>
    <row r="542" spans="1:12" x14ac:dyDescent="0.25">
      <c r="A542" s="115"/>
      <c r="B542" s="115"/>
      <c r="C542" s="115"/>
      <c r="D542" s="115"/>
      <c r="E542" s="115" t="s">
        <v>375</v>
      </c>
      <c r="F542" s="135">
        <v>43697</v>
      </c>
      <c r="G542" s="115" t="s">
        <v>1636</v>
      </c>
      <c r="H542" s="115" t="s">
        <v>1104</v>
      </c>
      <c r="I542" s="115" t="s">
        <v>1152</v>
      </c>
      <c r="J542" s="115" t="s">
        <v>111</v>
      </c>
      <c r="K542" s="114">
        <v>-54.09</v>
      </c>
      <c r="L542" s="114">
        <f t="shared" si="13"/>
        <v>-84243.89</v>
      </c>
    </row>
    <row r="543" spans="1:12" x14ac:dyDescent="0.25">
      <c r="A543" s="115"/>
      <c r="B543" s="115"/>
      <c r="C543" s="115"/>
      <c r="D543" s="115"/>
      <c r="E543" s="115" t="s">
        <v>375</v>
      </c>
      <c r="F543" s="135">
        <v>43697</v>
      </c>
      <c r="G543" s="115" t="s">
        <v>1637</v>
      </c>
      <c r="H543" s="115" t="s">
        <v>1104</v>
      </c>
      <c r="I543" s="115" t="s">
        <v>1152</v>
      </c>
      <c r="J543" s="115" t="s">
        <v>111</v>
      </c>
      <c r="K543" s="114">
        <v>-2.86</v>
      </c>
      <c r="L543" s="114">
        <f t="shared" si="13"/>
        <v>-84246.75</v>
      </c>
    </row>
    <row r="544" spans="1:12" x14ac:dyDescent="0.25">
      <c r="A544" s="115"/>
      <c r="B544" s="115"/>
      <c r="C544" s="115"/>
      <c r="D544" s="115"/>
      <c r="E544" s="115" t="s">
        <v>375</v>
      </c>
      <c r="F544" s="135">
        <v>43697</v>
      </c>
      <c r="G544" s="115" t="s">
        <v>1638</v>
      </c>
      <c r="H544" s="115" t="s">
        <v>1104</v>
      </c>
      <c r="I544" s="115" t="s">
        <v>1152</v>
      </c>
      <c r="J544" s="115" t="s">
        <v>111</v>
      </c>
      <c r="K544" s="114">
        <v>-16.38</v>
      </c>
      <c r="L544" s="114">
        <f t="shared" si="13"/>
        <v>-84263.13</v>
      </c>
    </row>
    <row r="545" spans="1:12" x14ac:dyDescent="0.25">
      <c r="A545" s="115"/>
      <c r="B545" s="115"/>
      <c r="C545" s="115"/>
      <c r="D545" s="115"/>
      <c r="E545" s="115" t="s">
        <v>375</v>
      </c>
      <c r="F545" s="135">
        <v>43697</v>
      </c>
      <c r="G545" s="115" t="s">
        <v>1639</v>
      </c>
      <c r="H545" s="115" t="s">
        <v>1104</v>
      </c>
      <c r="I545" s="115" t="s">
        <v>1152</v>
      </c>
      <c r="J545" s="115" t="s">
        <v>111</v>
      </c>
      <c r="K545" s="114">
        <v>-27.05</v>
      </c>
      <c r="L545" s="114">
        <f t="shared" si="13"/>
        <v>-84290.18</v>
      </c>
    </row>
    <row r="546" spans="1:12" x14ac:dyDescent="0.25">
      <c r="A546" s="115"/>
      <c r="B546" s="115"/>
      <c r="C546" s="115"/>
      <c r="D546" s="115"/>
      <c r="E546" s="115" t="s">
        <v>375</v>
      </c>
      <c r="F546" s="135">
        <v>43697</v>
      </c>
      <c r="G546" s="115" t="s">
        <v>1640</v>
      </c>
      <c r="H546" s="115" t="s">
        <v>315</v>
      </c>
      <c r="I546" s="115" t="s">
        <v>1641</v>
      </c>
      <c r="J546" s="115" t="s">
        <v>346</v>
      </c>
      <c r="K546" s="114">
        <v>-1089.2</v>
      </c>
      <c r="L546" s="114">
        <f t="shared" si="13"/>
        <v>-85379.38</v>
      </c>
    </row>
    <row r="547" spans="1:12" x14ac:dyDescent="0.25">
      <c r="A547" s="115"/>
      <c r="B547" s="115"/>
      <c r="C547" s="115"/>
      <c r="D547" s="115"/>
      <c r="E547" s="115" t="s">
        <v>375</v>
      </c>
      <c r="F547" s="135">
        <v>43697</v>
      </c>
      <c r="G547" s="115" t="s">
        <v>1642</v>
      </c>
      <c r="H547" s="115" t="s">
        <v>319</v>
      </c>
      <c r="I547" s="115" t="s">
        <v>1643</v>
      </c>
      <c r="J547" s="115" t="s">
        <v>192</v>
      </c>
      <c r="K547" s="114">
        <v>-121.18</v>
      </c>
      <c r="L547" s="114">
        <f t="shared" si="13"/>
        <v>-85500.56</v>
      </c>
    </row>
    <row r="548" spans="1:12" x14ac:dyDescent="0.25">
      <c r="A548" s="115"/>
      <c r="B548" s="115"/>
      <c r="C548" s="115"/>
      <c r="D548" s="115"/>
      <c r="E548" s="115" t="s">
        <v>375</v>
      </c>
      <c r="F548" s="135">
        <v>43697</v>
      </c>
      <c r="G548" s="115" t="s">
        <v>1644</v>
      </c>
      <c r="H548" s="115" t="s">
        <v>319</v>
      </c>
      <c r="I548" s="115" t="s">
        <v>1645</v>
      </c>
      <c r="J548" s="115" t="s">
        <v>192</v>
      </c>
      <c r="K548" s="114">
        <v>-121.18</v>
      </c>
      <c r="L548" s="114">
        <f t="shared" si="13"/>
        <v>-85621.74</v>
      </c>
    </row>
    <row r="549" spans="1:12" x14ac:dyDescent="0.25">
      <c r="A549" s="115"/>
      <c r="B549" s="115"/>
      <c r="C549" s="115"/>
      <c r="D549" s="115"/>
      <c r="E549" s="115" t="s">
        <v>375</v>
      </c>
      <c r="F549" s="135">
        <v>43697</v>
      </c>
      <c r="G549" s="115" t="s">
        <v>1646</v>
      </c>
      <c r="H549" s="115" t="s">
        <v>1387</v>
      </c>
      <c r="I549" s="115" t="s">
        <v>1647</v>
      </c>
      <c r="J549" s="115" t="s">
        <v>129</v>
      </c>
      <c r="K549" s="114">
        <v>-400</v>
      </c>
      <c r="L549" s="114">
        <f t="shared" si="13"/>
        <v>-86021.74</v>
      </c>
    </row>
    <row r="550" spans="1:12" x14ac:dyDescent="0.25">
      <c r="A550" s="115"/>
      <c r="B550" s="115"/>
      <c r="C550" s="115"/>
      <c r="D550" s="115"/>
      <c r="E550" s="115" t="s">
        <v>375</v>
      </c>
      <c r="F550" s="135">
        <v>43698</v>
      </c>
      <c r="G550" s="115" t="s">
        <v>1648</v>
      </c>
      <c r="H550" s="115" t="s">
        <v>315</v>
      </c>
      <c r="I550" s="115" t="s">
        <v>1649</v>
      </c>
      <c r="J550" s="115" t="s">
        <v>346</v>
      </c>
      <c r="K550" s="114">
        <v>-1121.4000000000001</v>
      </c>
      <c r="L550" s="114">
        <f t="shared" si="13"/>
        <v>-87143.14</v>
      </c>
    </row>
    <row r="551" spans="1:12" x14ac:dyDescent="0.25">
      <c r="A551" s="115"/>
      <c r="B551" s="115"/>
      <c r="C551" s="115"/>
      <c r="D551" s="115"/>
      <c r="E551" s="115" t="s">
        <v>331</v>
      </c>
      <c r="F551" s="135">
        <v>43698</v>
      </c>
      <c r="G551" s="115" t="s">
        <v>335</v>
      </c>
      <c r="H551" s="115" t="s">
        <v>521</v>
      </c>
      <c r="I551" s="115" t="s">
        <v>1223</v>
      </c>
      <c r="J551" s="115" t="s">
        <v>258</v>
      </c>
      <c r="K551" s="114">
        <v>61.33</v>
      </c>
      <c r="L551" s="114">
        <f t="shared" ref="L551:L614" si="14">ROUND(L550+K551,5)</f>
        <v>-87081.81</v>
      </c>
    </row>
    <row r="552" spans="1:12" x14ac:dyDescent="0.25">
      <c r="A552" s="115"/>
      <c r="B552" s="115"/>
      <c r="C552" s="115"/>
      <c r="D552" s="115"/>
      <c r="E552" s="115" t="s">
        <v>331</v>
      </c>
      <c r="F552" s="135">
        <v>43699</v>
      </c>
      <c r="G552" s="115" t="s">
        <v>349</v>
      </c>
      <c r="H552" s="115" t="s">
        <v>1104</v>
      </c>
      <c r="I552" s="115" t="s">
        <v>1383</v>
      </c>
      <c r="J552" s="115" t="s">
        <v>265</v>
      </c>
      <c r="K552" s="114">
        <v>16.39</v>
      </c>
      <c r="L552" s="114">
        <f t="shared" si="14"/>
        <v>-87065.42</v>
      </c>
    </row>
    <row r="553" spans="1:12" x14ac:dyDescent="0.25">
      <c r="A553" s="115"/>
      <c r="B553" s="115"/>
      <c r="C553" s="115"/>
      <c r="D553" s="115"/>
      <c r="E553" s="115" t="s">
        <v>331</v>
      </c>
      <c r="F553" s="135">
        <v>43699</v>
      </c>
      <c r="G553" s="115" t="s">
        <v>349</v>
      </c>
      <c r="H553" s="115" t="s">
        <v>1104</v>
      </c>
      <c r="I553" s="115" t="s">
        <v>1384</v>
      </c>
      <c r="J553" s="115" t="s">
        <v>265</v>
      </c>
      <c r="K553" s="114">
        <v>0.81</v>
      </c>
      <c r="L553" s="114">
        <f t="shared" si="14"/>
        <v>-87064.61</v>
      </c>
    </row>
    <row r="554" spans="1:12" x14ac:dyDescent="0.25">
      <c r="A554" s="115"/>
      <c r="B554" s="115"/>
      <c r="C554" s="115"/>
      <c r="D554" s="115"/>
      <c r="E554" s="115" t="s">
        <v>375</v>
      </c>
      <c r="F554" s="135">
        <v>43699</v>
      </c>
      <c r="G554" s="115" t="s">
        <v>1650</v>
      </c>
      <c r="H554" s="115" t="s">
        <v>315</v>
      </c>
      <c r="I554" s="115" t="s">
        <v>1651</v>
      </c>
      <c r="J554" s="115" t="s">
        <v>346</v>
      </c>
      <c r="K554" s="114">
        <v>-1274.7</v>
      </c>
      <c r="L554" s="114">
        <f t="shared" si="14"/>
        <v>-88339.31</v>
      </c>
    </row>
    <row r="555" spans="1:12" x14ac:dyDescent="0.25">
      <c r="A555" s="115"/>
      <c r="B555" s="115"/>
      <c r="C555" s="115"/>
      <c r="D555" s="115"/>
      <c r="E555" s="115" t="s">
        <v>375</v>
      </c>
      <c r="F555" s="135">
        <v>43699</v>
      </c>
      <c r="G555" s="115" t="s">
        <v>1652</v>
      </c>
      <c r="H555" s="115" t="s">
        <v>620</v>
      </c>
      <c r="I555" s="115" t="s">
        <v>1653</v>
      </c>
      <c r="J555" s="115" t="s">
        <v>201</v>
      </c>
      <c r="K555" s="114">
        <v>-117.25</v>
      </c>
      <c r="L555" s="114">
        <f t="shared" si="14"/>
        <v>-88456.56</v>
      </c>
    </row>
    <row r="556" spans="1:12" x14ac:dyDescent="0.25">
      <c r="A556" s="115"/>
      <c r="B556" s="115"/>
      <c r="C556" s="115"/>
      <c r="D556" s="115"/>
      <c r="E556" s="115" t="s">
        <v>375</v>
      </c>
      <c r="F556" s="135">
        <v>43699</v>
      </c>
      <c r="G556" s="115" t="s">
        <v>1654</v>
      </c>
      <c r="H556" s="115" t="s">
        <v>316</v>
      </c>
      <c r="I556" s="115" t="s">
        <v>1655</v>
      </c>
      <c r="J556" s="115" t="s">
        <v>294</v>
      </c>
      <c r="K556" s="114">
        <v>-744.33</v>
      </c>
      <c r="L556" s="114">
        <f t="shared" si="14"/>
        <v>-89200.89</v>
      </c>
    </row>
    <row r="557" spans="1:12" x14ac:dyDescent="0.25">
      <c r="A557" s="115"/>
      <c r="B557" s="115"/>
      <c r="C557" s="115"/>
      <c r="D557" s="115"/>
      <c r="E557" s="115" t="s">
        <v>331</v>
      </c>
      <c r="F557" s="135">
        <v>43700</v>
      </c>
      <c r="G557" s="115" t="s">
        <v>349</v>
      </c>
      <c r="H557" s="115" t="s">
        <v>1385</v>
      </c>
      <c r="I557" s="115" t="s">
        <v>1386</v>
      </c>
      <c r="J557" s="115" t="s">
        <v>265</v>
      </c>
      <c r="K557" s="114">
        <v>24.12</v>
      </c>
      <c r="L557" s="114">
        <f t="shared" si="14"/>
        <v>-89176.77</v>
      </c>
    </row>
    <row r="558" spans="1:12" x14ac:dyDescent="0.25">
      <c r="A558" s="115"/>
      <c r="B558" s="115"/>
      <c r="C558" s="115"/>
      <c r="D558" s="115"/>
      <c r="E558" s="115" t="s">
        <v>331</v>
      </c>
      <c r="F558" s="135">
        <v>43700</v>
      </c>
      <c r="G558" s="115" t="s">
        <v>349</v>
      </c>
      <c r="H558" s="115" t="s">
        <v>1387</v>
      </c>
      <c r="I558" s="115" t="s">
        <v>1388</v>
      </c>
      <c r="J558" s="115" t="s">
        <v>265</v>
      </c>
      <c r="K558" s="114">
        <v>200</v>
      </c>
      <c r="L558" s="114">
        <f t="shared" si="14"/>
        <v>-88976.77</v>
      </c>
    </row>
    <row r="559" spans="1:12" x14ac:dyDescent="0.25">
      <c r="A559" s="115"/>
      <c r="B559" s="115"/>
      <c r="C559" s="115"/>
      <c r="D559" s="115"/>
      <c r="E559" s="115" t="s">
        <v>331</v>
      </c>
      <c r="F559" s="135">
        <v>43700</v>
      </c>
      <c r="G559" s="115" t="s">
        <v>349</v>
      </c>
      <c r="H559" s="115" t="s">
        <v>1387</v>
      </c>
      <c r="I559" s="115" t="s">
        <v>1389</v>
      </c>
      <c r="J559" s="115" t="s">
        <v>265</v>
      </c>
      <c r="K559" s="114">
        <v>3600</v>
      </c>
      <c r="L559" s="114">
        <f t="shared" si="14"/>
        <v>-85376.77</v>
      </c>
    </row>
    <row r="560" spans="1:12" x14ac:dyDescent="0.25">
      <c r="A560" s="115"/>
      <c r="B560" s="115"/>
      <c r="C560" s="115"/>
      <c r="D560" s="115"/>
      <c r="E560" s="115" t="s">
        <v>331</v>
      </c>
      <c r="F560" s="135">
        <v>43700</v>
      </c>
      <c r="G560" s="115" t="s">
        <v>349</v>
      </c>
      <c r="H560" s="115" t="s">
        <v>1390</v>
      </c>
      <c r="I560" s="115" t="s">
        <v>1391</v>
      </c>
      <c r="J560" s="115" t="s">
        <v>265</v>
      </c>
      <c r="K560" s="114">
        <v>1250</v>
      </c>
      <c r="L560" s="114">
        <f t="shared" si="14"/>
        <v>-84126.77</v>
      </c>
    </row>
    <row r="561" spans="1:12" x14ac:dyDescent="0.25">
      <c r="A561" s="115"/>
      <c r="B561" s="115"/>
      <c r="C561" s="115"/>
      <c r="D561" s="115"/>
      <c r="E561" s="115" t="s">
        <v>331</v>
      </c>
      <c r="F561" s="135">
        <v>43700</v>
      </c>
      <c r="G561" s="115" t="s">
        <v>349</v>
      </c>
      <c r="H561" s="115" t="s">
        <v>1108</v>
      </c>
      <c r="I561" s="115" t="s">
        <v>1392</v>
      </c>
      <c r="J561" s="115" t="s">
        <v>265</v>
      </c>
      <c r="K561" s="114">
        <v>595</v>
      </c>
      <c r="L561" s="114">
        <f t="shared" si="14"/>
        <v>-83531.77</v>
      </c>
    </row>
    <row r="562" spans="1:12" x14ac:dyDescent="0.25">
      <c r="A562" s="115"/>
      <c r="B562" s="115"/>
      <c r="C562" s="115"/>
      <c r="D562" s="115"/>
      <c r="E562" s="115" t="s">
        <v>331</v>
      </c>
      <c r="F562" s="135">
        <v>43700</v>
      </c>
      <c r="G562" s="115" t="s">
        <v>349</v>
      </c>
      <c r="H562" s="115" t="s">
        <v>314</v>
      </c>
      <c r="I562" s="115" t="s">
        <v>1393</v>
      </c>
      <c r="J562" s="115" t="s">
        <v>265</v>
      </c>
      <c r="K562" s="114">
        <v>113.9</v>
      </c>
      <c r="L562" s="114">
        <f t="shared" si="14"/>
        <v>-83417.87</v>
      </c>
    </row>
    <row r="563" spans="1:12" x14ac:dyDescent="0.25">
      <c r="A563" s="115"/>
      <c r="B563" s="115"/>
      <c r="C563" s="115"/>
      <c r="D563" s="115"/>
      <c r="E563" s="115" t="s">
        <v>375</v>
      </c>
      <c r="F563" s="135">
        <v>43700</v>
      </c>
      <c r="G563" s="115" t="s">
        <v>1656</v>
      </c>
      <c r="H563" s="115" t="s">
        <v>315</v>
      </c>
      <c r="I563" s="115" t="s">
        <v>1657</v>
      </c>
      <c r="J563" s="115" t="s">
        <v>346</v>
      </c>
      <c r="K563" s="114">
        <v>-1207.5</v>
      </c>
      <c r="L563" s="114">
        <f t="shared" si="14"/>
        <v>-84625.37</v>
      </c>
    </row>
    <row r="564" spans="1:12" x14ac:dyDescent="0.25">
      <c r="A564" s="115"/>
      <c r="B564" s="115"/>
      <c r="C564" s="115"/>
      <c r="D564" s="115"/>
      <c r="E564" s="115" t="s">
        <v>375</v>
      </c>
      <c r="F564" s="135">
        <v>43700</v>
      </c>
      <c r="G564" s="115" t="s">
        <v>1658</v>
      </c>
      <c r="H564" s="115" t="s">
        <v>510</v>
      </c>
      <c r="I564" s="115" t="s">
        <v>1659</v>
      </c>
      <c r="J564" s="115" t="s">
        <v>228</v>
      </c>
      <c r="K564" s="114">
        <v>-332.81</v>
      </c>
      <c r="L564" s="114">
        <f t="shared" si="14"/>
        <v>-84958.18</v>
      </c>
    </row>
    <row r="565" spans="1:12" x14ac:dyDescent="0.25">
      <c r="A565" s="115"/>
      <c r="B565" s="115"/>
      <c r="C565" s="115"/>
      <c r="D565" s="115"/>
      <c r="E565" s="115" t="s">
        <v>375</v>
      </c>
      <c r="F565" s="135">
        <v>43700</v>
      </c>
      <c r="G565" s="115" t="s">
        <v>1660</v>
      </c>
      <c r="H565" s="115" t="s">
        <v>1104</v>
      </c>
      <c r="I565" s="115" t="s">
        <v>1152</v>
      </c>
      <c r="J565" s="115" t="s">
        <v>111</v>
      </c>
      <c r="K565" s="114">
        <v>-156.01</v>
      </c>
      <c r="L565" s="114">
        <f t="shared" si="14"/>
        <v>-85114.19</v>
      </c>
    </row>
    <row r="566" spans="1:12" x14ac:dyDescent="0.25">
      <c r="A566" s="115"/>
      <c r="B566" s="115"/>
      <c r="C566" s="115"/>
      <c r="D566" s="115"/>
      <c r="E566" s="115" t="s">
        <v>375</v>
      </c>
      <c r="F566" s="135">
        <v>43700</v>
      </c>
      <c r="G566" s="115" t="s">
        <v>1661</v>
      </c>
      <c r="H566" s="115" t="s">
        <v>1662</v>
      </c>
      <c r="I566" s="115" t="s">
        <v>1663</v>
      </c>
      <c r="J566" s="115" t="s">
        <v>1183</v>
      </c>
      <c r="K566" s="114">
        <v>-37.5</v>
      </c>
      <c r="L566" s="114">
        <f t="shared" si="14"/>
        <v>-85151.69</v>
      </c>
    </row>
    <row r="567" spans="1:12" x14ac:dyDescent="0.25">
      <c r="A567" s="115"/>
      <c r="B567" s="115"/>
      <c r="C567" s="115"/>
      <c r="D567" s="115"/>
      <c r="E567" s="115" t="s">
        <v>375</v>
      </c>
      <c r="F567" s="135">
        <v>43700</v>
      </c>
      <c r="G567" s="115" t="s">
        <v>1664</v>
      </c>
      <c r="H567" s="115" t="s">
        <v>1612</v>
      </c>
      <c r="I567" s="115" t="s">
        <v>1665</v>
      </c>
      <c r="J567" s="115" t="s">
        <v>1183</v>
      </c>
      <c r="K567" s="114">
        <v>-37.5</v>
      </c>
      <c r="L567" s="114">
        <f t="shared" si="14"/>
        <v>-85189.19</v>
      </c>
    </row>
    <row r="568" spans="1:12" x14ac:dyDescent="0.25">
      <c r="A568" s="115"/>
      <c r="B568" s="115"/>
      <c r="C568" s="115"/>
      <c r="D568" s="115"/>
      <c r="E568" s="115" t="s">
        <v>375</v>
      </c>
      <c r="F568" s="135">
        <v>43701</v>
      </c>
      <c r="G568" s="115" t="s">
        <v>1666</v>
      </c>
      <c r="H568" s="115" t="s">
        <v>561</v>
      </c>
      <c r="I568" s="115" t="s">
        <v>1667</v>
      </c>
      <c r="J568" s="115" t="s">
        <v>346</v>
      </c>
      <c r="K568" s="114">
        <v>-527.70000000000005</v>
      </c>
      <c r="L568" s="114">
        <f t="shared" si="14"/>
        <v>-85716.89</v>
      </c>
    </row>
    <row r="569" spans="1:12" x14ac:dyDescent="0.25">
      <c r="A569" s="115"/>
      <c r="B569" s="115"/>
      <c r="C569" s="115"/>
      <c r="D569" s="115"/>
      <c r="E569" s="115" t="s">
        <v>331</v>
      </c>
      <c r="F569" s="135">
        <v>43703</v>
      </c>
      <c r="G569" s="115" t="s">
        <v>349</v>
      </c>
      <c r="H569" s="115" t="s">
        <v>1104</v>
      </c>
      <c r="I569" s="115" t="s">
        <v>1394</v>
      </c>
      <c r="J569" s="115" t="s">
        <v>265</v>
      </c>
      <c r="K569" s="114">
        <v>126.05</v>
      </c>
      <c r="L569" s="114">
        <f t="shared" si="14"/>
        <v>-85590.84</v>
      </c>
    </row>
    <row r="570" spans="1:12" x14ac:dyDescent="0.25">
      <c r="A570" s="115"/>
      <c r="B570" s="115"/>
      <c r="C570" s="115"/>
      <c r="D570" s="115"/>
      <c r="E570" s="115" t="s">
        <v>331</v>
      </c>
      <c r="F570" s="135">
        <v>43703</v>
      </c>
      <c r="G570" s="115" t="s">
        <v>349</v>
      </c>
      <c r="H570" s="115" t="s">
        <v>315</v>
      </c>
      <c r="I570" s="115" t="s">
        <v>1395</v>
      </c>
      <c r="J570" s="115" t="s">
        <v>265</v>
      </c>
      <c r="K570" s="114">
        <v>825.3</v>
      </c>
      <c r="L570" s="114">
        <f t="shared" si="14"/>
        <v>-84765.54</v>
      </c>
    </row>
    <row r="571" spans="1:12" x14ac:dyDescent="0.25">
      <c r="A571" s="115"/>
      <c r="B571" s="115"/>
      <c r="C571" s="115"/>
      <c r="D571" s="115"/>
      <c r="E571" s="115" t="s">
        <v>331</v>
      </c>
      <c r="F571" s="135">
        <v>43703</v>
      </c>
      <c r="G571" s="115" t="s">
        <v>349</v>
      </c>
      <c r="H571" s="115" t="s">
        <v>315</v>
      </c>
      <c r="I571" s="115" t="s">
        <v>1396</v>
      </c>
      <c r="J571" s="115" t="s">
        <v>265</v>
      </c>
      <c r="K571" s="114">
        <v>800.8</v>
      </c>
      <c r="L571" s="114">
        <f t="shared" si="14"/>
        <v>-83964.74</v>
      </c>
    </row>
    <row r="572" spans="1:12" x14ac:dyDescent="0.25">
      <c r="A572" s="115"/>
      <c r="B572" s="115"/>
      <c r="C572" s="115"/>
      <c r="D572" s="115"/>
      <c r="E572" s="115" t="s">
        <v>331</v>
      </c>
      <c r="F572" s="135">
        <v>43703</v>
      </c>
      <c r="G572" s="115" t="s">
        <v>349</v>
      </c>
      <c r="H572" s="115" t="s">
        <v>315</v>
      </c>
      <c r="I572" s="115" t="s">
        <v>1397</v>
      </c>
      <c r="J572" s="115" t="s">
        <v>265</v>
      </c>
      <c r="K572" s="114">
        <v>674.8</v>
      </c>
      <c r="L572" s="114">
        <f t="shared" si="14"/>
        <v>-83289.94</v>
      </c>
    </row>
    <row r="573" spans="1:12" x14ac:dyDescent="0.25">
      <c r="A573" s="115"/>
      <c r="B573" s="115"/>
      <c r="C573" s="115"/>
      <c r="D573" s="115"/>
      <c r="E573" s="115" t="s">
        <v>331</v>
      </c>
      <c r="F573" s="135">
        <v>43703</v>
      </c>
      <c r="G573" s="115" t="s">
        <v>349</v>
      </c>
      <c r="H573" s="115" t="s">
        <v>315</v>
      </c>
      <c r="I573" s="115" t="s">
        <v>1398</v>
      </c>
      <c r="J573" s="115" t="s">
        <v>265</v>
      </c>
      <c r="K573" s="114">
        <v>927.5</v>
      </c>
      <c r="L573" s="114">
        <f t="shared" si="14"/>
        <v>-82362.44</v>
      </c>
    </row>
    <row r="574" spans="1:12" x14ac:dyDescent="0.25">
      <c r="A574" s="115"/>
      <c r="B574" s="115"/>
      <c r="C574" s="115"/>
      <c r="D574" s="115"/>
      <c r="E574" s="115" t="s">
        <v>331</v>
      </c>
      <c r="F574" s="135">
        <v>43703</v>
      </c>
      <c r="G574" s="115" t="s">
        <v>349</v>
      </c>
      <c r="H574" s="115" t="s">
        <v>315</v>
      </c>
      <c r="I574" s="115" t="s">
        <v>1399</v>
      </c>
      <c r="J574" s="115" t="s">
        <v>265</v>
      </c>
      <c r="K574" s="114">
        <v>945.7</v>
      </c>
      <c r="L574" s="114">
        <f t="shared" si="14"/>
        <v>-81416.740000000005</v>
      </c>
    </row>
    <row r="575" spans="1:12" x14ac:dyDescent="0.25">
      <c r="A575" s="115"/>
      <c r="B575" s="115"/>
      <c r="C575" s="115"/>
      <c r="D575" s="115"/>
      <c r="E575" s="115" t="s">
        <v>331</v>
      </c>
      <c r="F575" s="135">
        <v>43703</v>
      </c>
      <c r="G575" s="115" t="s">
        <v>349</v>
      </c>
      <c r="H575" s="115" t="s">
        <v>315</v>
      </c>
      <c r="I575" s="115" t="s">
        <v>1400</v>
      </c>
      <c r="J575" s="115" t="s">
        <v>265</v>
      </c>
      <c r="K575" s="114">
        <v>634.20000000000005</v>
      </c>
      <c r="L575" s="114">
        <f t="shared" si="14"/>
        <v>-80782.539999999994</v>
      </c>
    </row>
    <row r="576" spans="1:12" x14ac:dyDescent="0.25">
      <c r="A576" s="115"/>
      <c r="B576" s="115"/>
      <c r="C576" s="115"/>
      <c r="D576" s="115"/>
      <c r="E576" s="115" t="s">
        <v>331</v>
      </c>
      <c r="F576" s="135">
        <v>43703</v>
      </c>
      <c r="G576" s="115" t="s">
        <v>349</v>
      </c>
      <c r="H576" s="115" t="s">
        <v>1401</v>
      </c>
      <c r="I576" s="115" t="s">
        <v>1402</v>
      </c>
      <c r="J576" s="115" t="s">
        <v>265</v>
      </c>
      <c r="K576" s="114">
        <v>3400</v>
      </c>
      <c r="L576" s="114">
        <f t="shared" si="14"/>
        <v>-77382.539999999994</v>
      </c>
    </row>
    <row r="577" spans="1:12" x14ac:dyDescent="0.25">
      <c r="A577" s="115"/>
      <c r="B577" s="115"/>
      <c r="C577" s="115"/>
      <c r="D577" s="115"/>
      <c r="E577" s="115" t="s">
        <v>331</v>
      </c>
      <c r="F577" s="135">
        <v>43703</v>
      </c>
      <c r="G577" s="115" t="s">
        <v>349</v>
      </c>
      <c r="H577" s="115" t="s">
        <v>315</v>
      </c>
      <c r="I577" s="115" t="s">
        <v>1403</v>
      </c>
      <c r="J577" s="115" t="s">
        <v>265</v>
      </c>
      <c r="K577" s="114">
        <v>1024.8</v>
      </c>
      <c r="L577" s="114">
        <f t="shared" si="14"/>
        <v>-76357.740000000005</v>
      </c>
    </row>
    <row r="578" spans="1:12" x14ac:dyDescent="0.25">
      <c r="A578" s="115"/>
      <c r="B578" s="115"/>
      <c r="C578" s="115"/>
      <c r="D578" s="115"/>
      <c r="E578" s="115" t="s">
        <v>331</v>
      </c>
      <c r="F578" s="135">
        <v>43703</v>
      </c>
      <c r="G578" s="115" t="s">
        <v>349</v>
      </c>
      <c r="H578" s="115" t="s">
        <v>315</v>
      </c>
      <c r="I578" s="115" t="s">
        <v>1404</v>
      </c>
      <c r="J578" s="115" t="s">
        <v>265</v>
      </c>
      <c r="K578" s="114">
        <v>587.29999999999995</v>
      </c>
      <c r="L578" s="114">
        <f t="shared" si="14"/>
        <v>-75770.44</v>
      </c>
    </row>
    <row r="579" spans="1:12" x14ac:dyDescent="0.25">
      <c r="A579" s="115"/>
      <c r="B579" s="115"/>
      <c r="C579" s="115"/>
      <c r="D579" s="115"/>
      <c r="E579" s="115" t="s">
        <v>375</v>
      </c>
      <c r="F579" s="135">
        <v>43703</v>
      </c>
      <c r="G579" s="115" t="s">
        <v>1668</v>
      </c>
      <c r="H579" s="115" t="s">
        <v>1119</v>
      </c>
      <c r="I579" s="115" t="s">
        <v>1291</v>
      </c>
      <c r="J579" s="115" t="s">
        <v>992</v>
      </c>
      <c r="K579" s="114">
        <v>-163.07</v>
      </c>
      <c r="L579" s="114">
        <f t="shared" si="14"/>
        <v>-75933.509999999995</v>
      </c>
    </row>
    <row r="580" spans="1:12" x14ac:dyDescent="0.25">
      <c r="A580" s="115"/>
      <c r="B580" s="115"/>
      <c r="C580" s="115"/>
      <c r="D580" s="115"/>
      <c r="E580" s="115" t="s">
        <v>375</v>
      </c>
      <c r="F580" s="135">
        <v>43703</v>
      </c>
      <c r="G580" s="115" t="s">
        <v>1669</v>
      </c>
      <c r="H580" s="115" t="s">
        <v>1241</v>
      </c>
      <c r="I580" s="115" t="s">
        <v>1242</v>
      </c>
      <c r="J580" s="115" t="s">
        <v>214</v>
      </c>
      <c r="K580" s="114">
        <v>-337.5</v>
      </c>
      <c r="L580" s="114">
        <f t="shared" si="14"/>
        <v>-76271.009999999995</v>
      </c>
    </row>
    <row r="581" spans="1:12" x14ac:dyDescent="0.25">
      <c r="A581" s="115"/>
      <c r="B581" s="115"/>
      <c r="C581" s="115"/>
      <c r="D581" s="115"/>
      <c r="E581" s="115" t="s">
        <v>375</v>
      </c>
      <c r="F581" s="135">
        <v>43703</v>
      </c>
      <c r="G581" s="115" t="s">
        <v>1670</v>
      </c>
      <c r="H581" s="115" t="s">
        <v>315</v>
      </c>
      <c r="I581" s="115" t="s">
        <v>1671</v>
      </c>
      <c r="J581" s="115" t="s">
        <v>346</v>
      </c>
      <c r="K581" s="114">
        <v>-1220.0999999999999</v>
      </c>
      <c r="L581" s="114">
        <f t="shared" si="14"/>
        <v>-77491.11</v>
      </c>
    </row>
    <row r="582" spans="1:12" x14ac:dyDescent="0.25">
      <c r="A582" s="115"/>
      <c r="B582" s="115"/>
      <c r="C582" s="115"/>
      <c r="D582" s="115"/>
      <c r="E582" s="115" t="s">
        <v>375</v>
      </c>
      <c r="F582" s="135">
        <v>43703</v>
      </c>
      <c r="G582" s="115" t="s">
        <v>1672</v>
      </c>
      <c r="H582" s="115" t="s">
        <v>1673</v>
      </c>
      <c r="I582" s="115" t="s">
        <v>1674</v>
      </c>
      <c r="J582" s="115" t="s">
        <v>215</v>
      </c>
      <c r="K582" s="114">
        <v>-1910.25</v>
      </c>
      <c r="L582" s="114">
        <f t="shared" si="14"/>
        <v>-79401.36</v>
      </c>
    </row>
    <row r="583" spans="1:12" x14ac:dyDescent="0.25">
      <c r="A583" s="115"/>
      <c r="B583" s="115"/>
      <c r="C583" s="115"/>
      <c r="D583" s="115"/>
      <c r="E583" s="115" t="s">
        <v>375</v>
      </c>
      <c r="F583" s="135">
        <v>43703</v>
      </c>
      <c r="G583" s="115" t="s">
        <v>1675</v>
      </c>
      <c r="H583" s="115" t="s">
        <v>314</v>
      </c>
      <c r="I583" s="115" t="s">
        <v>1676</v>
      </c>
      <c r="J583" s="115" t="s">
        <v>225</v>
      </c>
      <c r="K583" s="114">
        <v>-128.9</v>
      </c>
      <c r="L583" s="114">
        <f t="shared" si="14"/>
        <v>-79530.259999999995</v>
      </c>
    </row>
    <row r="584" spans="1:12" x14ac:dyDescent="0.25">
      <c r="A584" s="115"/>
      <c r="B584" s="115"/>
      <c r="C584" s="115"/>
      <c r="D584" s="115"/>
      <c r="E584" s="115" t="s">
        <v>375</v>
      </c>
      <c r="F584" s="135">
        <v>43704</v>
      </c>
      <c r="G584" s="115" t="s">
        <v>1677</v>
      </c>
      <c r="H584" s="115" t="s">
        <v>1238</v>
      </c>
      <c r="I584" s="115" t="s">
        <v>1678</v>
      </c>
      <c r="J584" s="115" t="s">
        <v>229</v>
      </c>
      <c r="K584" s="114">
        <v>-110</v>
      </c>
      <c r="L584" s="114">
        <f t="shared" si="14"/>
        <v>-79640.259999999995</v>
      </c>
    </row>
    <row r="585" spans="1:12" x14ac:dyDescent="0.25">
      <c r="A585" s="115"/>
      <c r="B585" s="115"/>
      <c r="C585" s="115"/>
      <c r="D585" s="115"/>
      <c r="E585" s="115" t="s">
        <v>331</v>
      </c>
      <c r="F585" s="135">
        <v>43704</v>
      </c>
      <c r="G585" s="115" t="s">
        <v>1237</v>
      </c>
      <c r="H585" s="115" t="s">
        <v>1238</v>
      </c>
      <c r="I585" s="115" t="s">
        <v>1239</v>
      </c>
      <c r="J585" s="115" t="s">
        <v>258</v>
      </c>
      <c r="K585" s="114">
        <v>110</v>
      </c>
      <c r="L585" s="114">
        <f t="shared" si="14"/>
        <v>-79530.259999999995</v>
      </c>
    </row>
    <row r="586" spans="1:12" x14ac:dyDescent="0.25">
      <c r="A586" s="115"/>
      <c r="B586" s="115"/>
      <c r="C586" s="115"/>
      <c r="D586" s="115"/>
      <c r="E586" s="115" t="s">
        <v>331</v>
      </c>
      <c r="F586" s="135">
        <v>43704</v>
      </c>
      <c r="G586" s="115" t="s">
        <v>1240</v>
      </c>
      <c r="H586" s="115" t="s">
        <v>1241</v>
      </c>
      <c r="I586" s="115" t="s">
        <v>1242</v>
      </c>
      <c r="J586" s="115" t="s">
        <v>258</v>
      </c>
      <c r="K586" s="114">
        <v>337.5</v>
      </c>
      <c r="L586" s="114">
        <f t="shared" si="14"/>
        <v>-79192.759999999995</v>
      </c>
    </row>
    <row r="587" spans="1:12" x14ac:dyDescent="0.25">
      <c r="A587" s="115"/>
      <c r="B587" s="115"/>
      <c r="C587" s="115"/>
      <c r="D587" s="115"/>
      <c r="E587" s="115" t="s">
        <v>331</v>
      </c>
      <c r="F587" s="135">
        <v>43704</v>
      </c>
      <c r="G587" s="115" t="s">
        <v>1290</v>
      </c>
      <c r="H587" s="115" t="s">
        <v>1119</v>
      </c>
      <c r="I587" s="115" t="s">
        <v>1291</v>
      </c>
      <c r="J587" s="115" t="s">
        <v>263</v>
      </c>
      <c r="K587" s="114">
        <v>163.07</v>
      </c>
      <c r="L587" s="114">
        <f t="shared" si="14"/>
        <v>-79029.69</v>
      </c>
    </row>
    <row r="588" spans="1:12" x14ac:dyDescent="0.25">
      <c r="A588" s="115"/>
      <c r="B588" s="115"/>
      <c r="C588" s="115"/>
      <c r="D588" s="115"/>
      <c r="E588" s="115" t="s">
        <v>375</v>
      </c>
      <c r="F588" s="135">
        <v>43704</v>
      </c>
      <c r="G588" s="115" t="s">
        <v>1679</v>
      </c>
      <c r="H588" s="115" t="s">
        <v>315</v>
      </c>
      <c r="I588" s="115" t="s">
        <v>1680</v>
      </c>
      <c r="J588" s="115" t="s">
        <v>346</v>
      </c>
      <c r="K588" s="114">
        <v>-1131.9000000000001</v>
      </c>
      <c r="L588" s="114">
        <f t="shared" si="14"/>
        <v>-80161.59</v>
      </c>
    </row>
    <row r="589" spans="1:12" x14ac:dyDescent="0.25">
      <c r="A589" s="115"/>
      <c r="B589" s="115"/>
      <c r="C589" s="115"/>
      <c r="D589" s="115"/>
      <c r="E589" s="115" t="s">
        <v>375</v>
      </c>
      <c r="F589" s="135">
        <v>43704</v>
      </c>
      <c r="G589" s="115" t="s">
        <v>1681</v>
      </c>
      <c r="H589" s="115" t="s">
        <v>1104</v>
      </c>
      <c r="I589" s="115" t="s">
        <v>1152</v>
      </c>
      <c r="J589" s="115" t="s">
        <v>111</v>
      </c>
      <c r="K589" s="114">
        <v>-90.05</v>
      </c>
      <c r="L589" s="114">
        <f t="shared" si="14"/>
        <v>-80251.64</v>
      </c>
    </row>
    <row r="590" spans="1:12" x14ac:dyDescent="0.25">
      <c r="A590" s="115"/>
      <c r="B590" s="115"/>
      <c r="C590" s="115"/>
      <c r="D590" s="115"/>
      <c r="E590" s="115" t="s">
        <v>331</v>
      </c>
      <c r="F590" s="135">
        <v>43704</v>
      </c>
      <c r="G590" s="115" t="s">
        <v>1292</v>
      </c>
      <c r="H590" s="115" t="s">
        <v>1293</v>
      </c>
      <c r="I590" s="115" t="s">
        <v>1294</v>
      </c>
      <c r="J590" s="115" t="s">
        <v>263</v>
      </c>
      <c r="K590" s="114">
        <v>1214.76</v>
      </c>
      <c r="L590" s="114">
        <f t="shared" si="14"/>
        <v>-79036.88</v>
      </c>
    </row>
    <row r="591" spans="1:12" x14ac:dyDescent="0.25">
      <c r="A591" s="115"/>
      <c r="B591" s="115"/>
      <c r="C591" s="115"/>
      <c r="D591" s="115"/>
      <c r="E591" s="115" t="s">
        <v>331</v>
      </c>
      <c r="F591" s="135">
        <v>43704</v>
      </c>
      <c r="G591" s="115" t="s">
        <v>1295</v>
      </c>
      <c r="H591" s="115" t="s">
        <v>1293</v>
      </c>
      <c r="I591" s="115" t="s">
        <v>1296</v>
      </c>
      <c r="J591" s="115" t="s">
        <v>263</v>
      </c>
      <c r="K591" s="114">
        <v>728.1</v>
      </c>
      <c r="L591" s="114">
        <f t="shared" si="14"/>
        <v>-78308.78</v>
      </c>
    </row>
    <row r="592" spans="1:12" x14ac:dyDescent="0.25">
      <c r="A592" s="115"/>
      <c r="B592" s="115"/>
      <c r="C592" s="115"/>
      <c r="D592" s="115"/>
      <c r="E592" s="115" t="s">
        <v>331</v>
      </c>
      <c r="F592" s="135">
        <v>43704</v>
      </c>
      <c r="G592" s="115" t="s">
        <v>1297</v>
      </c>
      <c r="H592" s="115" t="s">
        <v>1293</v>
      </c>
      <c r="I592" s="115" t="s">
        <v>1298</v>
      </c>
      <c r="J592" s="115" t="s">
        <v>263</v>
      </c>
      <c r="K592" s="114">
        <v>925</v>
      </c>
      <c r="L592" s="114">
        <f t="shared" si="14"/>
        <v>-77383.78</v>
      </c>
    </row>
    <row r="593" spans="1:12" x14ac:dyDescent="0.25">
      <c r="A593" s="115"/>
      <c r="B593" s="115"/>
      <c r="C593" s="115"/>
      <c r="D593" s="115"/>
      <c r="E593" s="115" t="s">
        <v>331</v>
      </c>
      <c r="F593" s="135">
        <v>43704</v>
      </c>
      <c r="G593" s="115" t="s">
        <v>1299</v>
      </c>
      <c r="H593" s="115" t="s">
        <v>1293</v>
      </c>
      <c r="I593" s="115" t="s">
        <v>1300</v>
      </c>
      <c r="J593" s="115" t="s">
        <v>263</v>
      </c>
      <c r="K593" s="114">
        <v>935</v>
      </c>
      <c r="L593" s="114">
        <f t="shared" si="14"/>
        <v>-76448.78</v>
      </c>
    </row>
    <row r="594" spans="1:12" x14ac:dyDescent="0.25">
      <c r="A594" s="115"/>
      <c r="B594" s="115"/>
      <c r="C594" s="115"/>
      <c r="D594" s="115"/>
      <c r="E594" s="115" t="s">
        <v>331</v>
      </c>
      <c r="F594" s="135">
        <v>43704</v>
      </c>
      <c r="G594" s="115" t="s">
        <v>1301</v>
      </c>
      <c r="H594" s="115" t="s">
        <v>1293</v>
      </c>
      <c r="I594" s="115" t="s">
        <v>1302</v>
      </c>
      <c r="J594" s="115" t="s">
        <v>263</v>
      </c>
      <c r="K594" s="114">
        <v>1024</v>
      </c>
      <c r="L594" s="114">
        <f t="shared" si="14"/>
        <v>-75424.78</v>
      </c>
    </row>
    <row r="595" spans="1:12" x14ac:dyDescent="0.25">
      <c r="A595" s="115"/>
      <c r="B595" s="115"/>
      <c r="C595" s="115"/>
      <c r="D595" s="115"/>
      <c r="E595" s="115" t="s">
        <v>331</v>
      </c>
      <c r="F595" s="135">
        <v>43704</v>
      </c>
      <c r="G595" s="115" t="s">
        <v>1303</v>
      </c>
      <c r="H595" s="115" t="s">
        <v>1293</v>
      </c>
      <c r="I595" s="115" t="s">
        <v>1304</v>
      </c>
      <c r="J595" s="115" t="s">
        <v>263</v>
      </c>
      <c r="K595" s="114">
        <v>607.20000000000005</v>
      </c>
      <c r="L595" s="114">
        <f t="shared" si="14"/>
        <v>-74817.58</v>
      </c>
    </row>
    <row r="596" spans="1:12" x14ac:dyDescent="0.25">
      <c r="A596" s="115"/>
      <c r="B596" s="115"/>
      <c r="C596" s="115"/>
      <c r="D596" s="115"/>
      <c r="E596" s="115" t="s">
        <v>331</v>
      </c>
      <c r="F596" s="135">
        <v>43704</v>
      </c>
      <c r="G596" s="115" t="s">
        <v>1305</v>
      </c>
      <c r="H596" s="115" t="s">
        <v>1293</v>
      </c>
      <c r="I596" s="115" t="s">
        <v>1306</v>
      </c>
      <c r="J596" s="115" t="s">
        <v>263</v>
      </c>
      <c r="K596" s="114">
        <v>915</v>
      </c>
      <c r="L596" s="114">
        <f t="shared" si="14"/>
        <v>-73902.58</v>
      </c>
    </row>
    <row r="597" spans="1:12" x14ac:dyDescent="0.25">
      <c r="A597" s="115"/>
      <c r="B597" s="115"/>
      <c r="C597" s="115"/>
      <c r="D597" s="115"/>
      <c r="E597" s="115" t="s">
        <v>331</v>
      </c>
      <c r="F597" s="135">
        <v>43704</v>
      </c>
      <c r="G597" s="115" t="s">
        <v>1307</v>
      </c>
      <c r="H597" s="115" t="s">
        <v>1293</v>
      </c>
      <c r="I597" s="115" t="s">
        <v>1308</v>
      </c>
      <c r="J597" s="115" t="s">
        <v>263</v>
      </c>
      <c r="K597" s="114">
        <v>583</v>
      </c>
      <c r="L597" s="114">
        <f t="shared" si="14"/>
        <v>-73319.58</v>
      </c>
    </row>
    <row r="598" spans="1:12" x14ac:dyDescent="0.25">
      <c r="A598" s="115"/>
      <c r="B598" s="115"/>
      <c r="C598" s="115"/>
      <c r="D598" s="115"/>
      <c r="E598" s="115" t="s">
        <v>331</v>
      </c>
      <c r="F598" s="135">
        <v>43704</v>
      </c>
      <c r="G598" s="115" t="s">
        <v>1309</v>
      </c>
      <c r="H598" s="115" t="s">
        <v>1293</v>
      </c>
      <c r="I598" s="115" t="s">
        <v>1310</v>
      </c>
      <c r="J598" s="115" t="s">
        <v>263</v>
      </c>
      <c r="K598" s="114">
        <v>583</v>
      </c>
      <c r="L598" s="114">
        <f t="shared" si="14"/>
        <v>-72736.58</v>
      </c>
    </row>
    <row r="599" spans="1:12" x14ac:dyDescent="0.25">
      <c r="A599" s="115"/>
      <c r="B599" s="115"/>
      <c r="C599" s="115"/>
      <c r="D599" s="115"/>
      <c r="E599" s="115" t="s">
        <v>331</v>
      </c>
      <c r="F599" s="135">
        <v>43704</v>
      </c>
      <c r="G599" s="115" t="s">
        <v>1311</v>
      </c>
      <c r="H599" s="115" t="s">
        <v>1293</v>
      </c>
      <c r="I599" s="115" t="s">
        <v>1312</v>
      </c>
      <c r="J599" s="115" t="s">
        <v>263</v>
      </c>
      <c r="K599" s="114">
        <v>583</v>
      </c>
      <c r="L599" s="114">
        <f t="shared" si="14"/>
        <v>-72153.58</v>
      </c>
    </row>
    <row r="600" spans="1:12" x14ac:dyDescent="0.25">
      <c r="A600" s="115"/>
      <c r="B600" s="115"/>
      <c r="C600" s="115"/>
      <c r="D600" s="115"/>
      <c r="E600" s="115" t="s">
        <v>331</v>
      </c>
      <c r="F600" s="135">
        <v>43704</v>
      </c>
      <c r="G600" s="115" t="s">
        <v>1313</v>
      </c>
      <c r="H600" s="115" t="s">
        <v>1293</v>
      </c>
      <c r="I600" s="115" t="s">
        <v>1314</v>
      </c>
      <c r="J600" s="115" t="s">
        <v>263</v>
      </c>
      <c r="K600" s="114">
        <v>583</v>
      </c>
      <c r="L600" s="114">
        <f t="shared" si="14"/>
        <v>-71570.58</v>
      </c>
    </row>
    <row r="601" spans="1:12" x14ac:dyDescent="0.25">
      <c r="A601" s="115"/>
      <c r="B601" s="115"/>
      <c r="C601" s="115"/>
      <c r="D601" s="115"/>
      <c r="E601" s="115" t="s">
        <v>331</v>
      </c>
      <c r="F601" s="135">
        <v>43704</v>
      </c>
      <c r="G601" s="115" t="s">
        <v>1315</v>
      </c>
      <c r="H601" s="115" t="s">
        <v>1293</v>
      </c>
      <c r="I601" s="115" t="s">
        <v>1316</v>
      </c>
      <c r="J601" s="115" t="s">
        <v>263</v>
      </c>
      <c r="K601" s="114">
        <v>623.75</v>
      </c>
      <c r="L601" s="114">
        <f t="shared" si="14"/>
        <v>-70946.83</v>
      </c>
    </row>
    <row r="602" spans="1:12" x14ac:dyDescent="0.25">
      <c r="A602" s="115"/>
      <c r="B602" s="115"/>
      <c r="C602" s="115"/>
      <c r="D602" s="115"/>
      <c r="E602" s="115" t="s">
        <v>331</v>
      </c>
      <c r="F602" s="135">
        <v>43704</v>
      </c>
      <c r="G602" s="115" t="s">
        <v>1317</v>
      </c>
      <c r="H602" s="115" t="s">
        <v>1293</v>
      </c>
      <c r="I602" s="115" t="s">
        <v>1318</v>
      </c>
      <c r="J602" s="115" t="s">
        <v>263</v>
      </c>
      <c r="K602" s="114">
        <v>800</v>
      </c>
      <c r="L602" s="114">
        <f t="shared" si="14"/>
        <v>-70146.83</v>
      </c>
    </row>
    <row r="603" spans="1:12" x14ac:dyDescent="0.25">
      <c r="A603" s="115"/>
      <c r="B603" s="115"/>
      <c r="C603" s="115"/>
      <c r="D603" s="115"/>
      <c r="E603" s="115" t="s">
        <v>331</v>
      </c>
      <c r="F603" s="135">
        <v>43705</v>
      </c>
      <c r="G603" s="115" t="s">
        <v>349</v>
      </c>
      <c r="H603" s="115" t="s">
        <v>1104</v>
      </c>
      <c r="I603" s="115" t="s">
        <v>1405</v>
      </c>
      <c r="J603" s="115" t="s">
        <v>265</v>
      </c>
      <c r="K603" s="114">
        <v>61.12</v>
      </c>
      <c r="L603" s="114">
        <f t="shared" si="14"/>
        <v>-70085.710000000006</v>
      </c>
    </row>
    <row r="604" spans="1:12" x14ac:dyDescent="0.25">
      <c r="A604" s="115"/>
      <c r="B604" s="115"/>
      <c r="C604" s="115"/>
      <c r="D604" s="115"/>
      <c r="E604" s="115" t="s">
        <v>331</v>
      </c>
      <c r="F604" s="135">
        <v>43705</v>
      </c>
      <c r="G604" s="115" t="s">
        <v>349</v>
      </c>
      <c r="H604" s="115" t="s">
        <v>1104</v>
      </c>
      <c r="I604" s="115" t="s">
        <v>1406</v>
      </c>
      <c r="J604" s="115" t="s">
        <v>265</v>
      </c>
      <c r="K604" s="114">
        <v>139.11000000000001</v>
      </c>
      <c r="L604" s="114">
        <f t="shared" si="14"/>
        <v>-69946.600000000006</v>
      </c>
    </row>
    <row r="605" spans="1:12" x14ac:dyDescent="0.25">
      <c r="A605" s="115"/>
      <c r="B605" s="115"/>
      <c r="C605" s="115"/>
      <c r="D605" s="115"/>
      <c r="E605" s="115" t="s">
        <v>331</v>
      </c>
      <c r="F605" s="135">
        <v>43705</v>
      </c>
      <c r="G605" s="115" t="s">
        <v>349</v>
      </c>
      <c r="H605" s="115" t="s">
        <v>1104</v>
      </c>
      <c r="I605" s="115" t="s">
        <v>1407</v>
      </c>
      <c r="J605" s="115" t="s">
        <v>265</v>
      </c>
      <c r="K605" s="114">
        <v>119.78</v>
      </c>
      <c r="L605" s="114">
        <f t="shared" si="14"/>
        <v>-69826.820000000007</v>
      </c>
    </row>
    <row r="606" spans="1:12" x14ac:dyDescent="0.25">
      <c r="A606" s="115"/>
      <c r="B606" s="115"/>
      <c r="C606" s="115"/>
      <c r="D606" s="115"/>
      <c r="E606" s="115" t="s">
        <v>331</v>
      </c>
      <c r="F606" s="135">
        <v>43705</v>
      </c>
      <c r="G606" s="115" t="s">
        <v>349</v>
      </c>
      <c r="H606" s="115" t="s">
        <v>1104</v>
      </c>
      <c r="I606" s="115" t="s">
        <v>1408</v>
      </c>
      <c r="J606" s="115" t="s">
        <v>265</v>
      </c>
      <c r="K606" s="114">
        <v>117.92</v>
      </c>
      <c r="L606" s="114">
        <f t="shared" si="14"/>
        <v>-69708.899999999994</v>
      </c>
    </row>
    <row r="607" spans="1:12" x14ac:dyDescent="0.25">
      <c r="A607" s="115"/>
      <c r="B607" s="115"/>
      <c r="C607" s="115"/>
      <c r="D607" s="115"/>
      <c r="E607" s="115" t="s">
        <v>331</v>
      </c>
      <c r="F607" s="135">
        <v>43705</v>
      </c>
      <c r="G607" s="115" t="s">
        <v>349</v>
      </c>
      <c r="H607" s="115" t="s">
        <v>1104</v>
      </c>
      <c r="I607" s="115" t="s">
        <v>1409</v>
      </c>
      <c r="J607" s="115" t="s">
        <v>265</v>
      </c>
      <c r="K607" s="114">
        <v>73.73</v>
      </c>
      <c r="L607" s="114">
        <f t="shared" si="14"/>
        <v>-69635.17</v>
      </c>
    </row>
    <row r="608" spans="1:12" x14ac:dyDescent="0.25">
      <c r="A608" s="115"/>
      <c r="B608" s="115"/>
      <c r="C608" s="115"/>
      <c r="D608" s="115"/>
      <c r="E608" s="115" t="s">
        <v>331</v>
      </c>
      <c r="F608" s="135">
        <v>43705</v>
      </c>
      <c r="G608" s="115" t="s">
        <v>349</v>
      </c>
      <c r="H608" s="115" t="s">
        <v>1104</v>
      </c>
      <c r="I608" s="115" t="s">
        <v>1410</v>
      </c>
      <c r="J608" s="115" t="s">
        <v>265</v>
      </c>
      <c r="K608" s="114">
        <v>21.04</v>
      </c>
      <c r="L608" s="114">
        <f t="shared" si="14"/>
        <v>-69614.13</v>
      </c>
    </row>
    <row r="609" spans="1:12" x14ac:dyDescent="0.25">
      <c r="A609" s="115"/>
      <c r="B609" s="115"/>
      <c r="C609" s="115"/>
      <c r="D609" s="115"/>
      <c r="E609" s="115" t="s">
        <v>331</v>
      </c>
      <c r="F609" s="135">
        <v>43705</v>
      </c>
      <c r="G609" s="115" t="s">
        <v>349</v>
      </c>
      <c r="H609" s="115" t="s">
        <v>1104</v>
      </c>
      <c r="I609" s="115" t="s">
        <v>1411</v>
      </c>
      <c r="J609" s="115" t="s">
        <v>265</v>
      </c>
      <c r="K609" s="114">
        <v>124.52</v>
      </c>
      <c r="L609" s="114">
        <f t="shared" si="14"/>
        <v>-69489.61</v>
      </c>
    </row>
    <row r="610" spans="1:12" x14ac:dyDescent="0.25">
      <c r="A610" s="115"/>
      <c r="B610" s="115"/>
      <c r="C610" s="115"/>
      <c r="D610" s="115"/>
      <c r="E610" s="115" t="s">
        <v>331</v>
      </c>
      <c r="F610" s="135">
        <v>43705</v>
      </c>
      <c r="G610" s="115" t="s">
        <v>349</v>
      </c>
      <c r="H610" s="115" t="s">
        <v>1104</v>
      </c>
      <c r="I610" s="115" t="s">
        <v>1412</v>
      </c>
      <c r="J610" s="115" t="s">
        <v>265</v>
      </c>
      <c r="K610" s="114">
        <v>107.33</v>
      </c>
      <c r="L610" s="114">
        <f t="shared" si="14"/>
        <v>-69382.28</v>
      </c>
    </row>
    <row r="611" spans="1:12" x14ac:dyDescent="0.25">
      <c r="A611" s="115"/>
      <c r="B611" s="115"/>
      <c r="C611" s="115"/>
      <c r="D611" s="115"/>
      <c r="E611" s="115" t="s">
        <v>331</v>
      </c>
      <c r="F611" s="135">
        <v>43705</v>
      </c>
      <c r="G611" s="115" t="s">
        <v>349</v>
      </c>
      <c r="H611" s="115" t="s">
        <v>1104</v>
      </c>
      <c r="I611" s="115" t="s">
        <v>1413</v>
      </c>
      <c r="J611" s="115" t="s">
        <v>265</v>
      </c>
      <c r="K611" s="114">
        <v>8.19</v>
      </c>
      <c r="L611" s="114">
        <f t="shared" si="14"/>
        <v>-69374.09</v>
      </c>
    </row>
    <row r="612" spans="1:12" x14ac:dyDescent="0.25">
      <c r="A612" s="115"/>
      <c r="B612" s="115"/>
      <c r="C612" s="115"/>
      <c r="D612" s="115"/>
      <c r="E612" s="115" t="s">
        <v>331</v>
      </c>
      <c r="F612" s="135">
        <v>43705</v>
      </c>
      <c r="G612" s="115" t="s">
        <v>349</v>
      </c>
      <c r="H612" s="115" t="s">
        <v>1104</v>
      </c>
      <c r="I612" s="115" t="s">
        <v>1414</v>
      </c>
      <c r="J612" s="115" t="s">
        <v>265</v>
      </c>
      <c r="K612" s="114">
        <v>122.96</v>
      </c>
      <c r="L612" s="114">
        <f t="shared" si="14"/>
        <v>-69251.13</v>
      </c>
    </row>
    <row r="613" spans="1:12" x14ac:dyDescent="0.25">
      <c r="A613" s="115"/>
      <c r="B613" s="115"/>
      <c r="C613" s="115"/>
      <c r="D613" s="115"/>
      <c r="E613" s="115" t="s">
        <v>375</v>
      </c>
      <c r="F613" s="135">
        <v>43705</v>
      </c>
      <c r="G613" s="115" t="s">
        <v>1682</v>
      </c>
      <c r="H613" s="115" t="s">
        <v>311</v>
      </c>
      <c r="I613" s="115" t="s">
        <v>1683</v>
      </c>
      <c r="J613" s="115" t="s">
        <v>376</v>
      </c>
      <c r="K613" s="114">
        <v>-677.17</v>
      </c>
      <c r="L613" s="114">
        <f t="shared" si="14"/>
        <v>-69928.3</v>
      </c>
    </row>
    <row r="614" spans="1:12" x14ac:dyDescent="0.25">
      <c r="A614" s="115"/>
      <c r="B614" s="115"/>
      <c r="C614" s="115"/>
      <c r="D614" s="115"/>
      <c r="E614" s="115" t="s">
        <v>375</v>
      </c>
      <c r="F614" s="135">
        <v>43705</v>
      </c>
      <c r="G614" s="115" t="s">
        <v>1684</v>
      </c>
      <c r="H614" s="115" t="s">
        <v>350</v>
      </c>
      <c r="I614" s="115" t="s">
        <v>1685</v>
      </c>
      <c r="J614" s="115" t="s">
        <v>231</v>
      </c>
      <c r="K614" s="114">
        <v>-470.22</v>
      </c>
      <c r="L614" s="114">
        <f t="shared" si="14"/>
        <v>-70398.52</v>
      </c>
    </row>
    <row r="615" spans="1:12" x14ac:dyDescent="0.25">
      <c r="A615" s="115"/>
      <c r="B615" s="115"/>
      <c r="C615" s="115"/>
      <c r="D615" s="115"/>
      <c r="E615" s="115" t="s">
        <v>375</v>
      </c>
      <c r="F615" s="135">
        <v>43705</v>
      </c>
      <c r="G615" s="115" t="s">
        <v>1686</v>
      </c>
      <c r="H615" s="115" t="s">
        <v>1687</v>
      </c>
      <c r="I615" s="115" t="s">
        <v>1688</v>
      </c>
      <c r="J615" s="115" t="s">
        <v>131</v>
      </c>
      <c r="K615" s="114">
        <v>-100</v>
      </c>
      <c r="L615" s="114">
        <f t="shared" ref="L615:L644" si="15">ROUND(L614+K615,5)</f>
        <v>-70498.52</v>
      </c>
    </row>
    <row r="616" spans="1:12" x14ac:dyDescent="0.25">
      <c r="A616" s="115"/>
      <c r="B616" s="115"/>
      <c r="C616" s="115"/>
      <c r="D616" s="115"/>
      <c r="E616" s="115" t="s">
        <v>375</v>
      </c>
      <c r="F616" s="135">
        <v>43705</v>
      </c>
      <c r="G616" s="115" t="s">
        <v>1689</v>
      </c>
      <c r="H616" s="115" t="s">
        <v>315</v>
      </c>
      <c r="I616" s="115" t="s">
        <v>1690</v>
      </c>
      <c r="J616" s="115" t="s">
        <v>346</v>
      </c>
      <c r="K616" s="114">
        <v>-1183</v>
      </c>
      <c r="L616" s="114">
        <f t="shared" si="15"/>
        <v>-71681.52</v>
      </c>
    </row>
    <row r="617" spans="1:12" x14ac:dyDescent="0.25">
      <c r="A617" s="115"/>
      <c r="B617" s="115"/>
      <c r="C617" s="115"/>
      <c r="D617" s="115"/>
      <c r="E617" s="115" t="s">
        <v>375</v>
      </c>
      <c r="F617" s="135">
        <v>43705</v>
      </c>
      <c r="G617" s="115" t="s">
        <v>1691</v>
      </c>
      <c r="H617" s="115" t="s">
        <v>313</v>
      </c>
      <c r="I617" s="115" t="s">
        <v>1692</v>
      </c>
      <c r="J617" s="115" t="s">
        <v>210</v>
      </c>
      <c r="K617" s="114">
        <v>-650</v>
      </c>
      <c r="L617" s="114">
        <f t="shared" si="15"/>
        <v>-72331.520000000004</v>
      </c>
    </row>
    <row r="618" spans="1:12" x14ac:dyDescent="0.25">
      <c r="A618" s="115"/>
      <c r="B618" s="115"/>
      <c r="C618" s="115"/>
      <c r="D618" s="115"/>
      <c r="E618" s="115" t="s">
        <v>331</v>
      </c>
      <c r="F618" s="135">
        <v>43706</v>
      </c>
      <c r="G618" s="115" t="s">
        <v>349</v>
      </c>
      <c r="H618" s="115" t="s">
        <v>1104</v>
      </c>
      <c r="I618" s="115" t="s">
        <v>1415</v>
      </c>
      <c r="J618" s="115" t="s">
        <v>265</v>
      </c>
      <c r="K618" s="114">
        <v>63.93</v>
      </c>
      <c r="L618" s="114">
        <f t="shared" si="15"/>
        <v>-72267.59</v>
      </c>
    </row>
    <row r="619" spans="1:12" x14ac:dyDescent="0.25">
      <c r="A619" s="115"/>
      <c r="B619" s="115"/>
      <c r="C619" s="115"/>
      <c r="D619" s="115"/>
      <c r="E619" s="115" t="s">
        <v>331</v>
      </c>
      <c r="F619" s="135">
        <v>43706</v>
      </c>
      <c r="G619" s="115" t="s">
        <v>349</v>
      </c>
      <c r="H619" s="115" t="s">
        <v>315</v>
      </c>
      <c r="I619" s="115" t="s">
        <v>1416</v>
      </c>
      <c r="J619" s="115" t="s">
        <v>265</v>
      </c>
      <c r="K619" s="114">
        <v>1082.9000000000001</v>
      </c>
      <c r="L619" s="114">
        <f t="shared" si="15"/>
        <v>-71184.69</v>
      </c>
    </row>
    <row r="620" spans="1:12" x14ac:dyDescent="0.25">
      <c r="A620" s="115"/>
      <c r="B620" s="115"/>
      <c r="C620" s="115"/>
      <c r="D620" s="115"/>
      <c r="E620" s="115" t="s">
        <v>331</v>
      </c>
      <c r="F620" s="135">
        <v>43706</v>
      </c>
      <c r="G620" s="115" t="s">
        <v>349</v>
      </c>
      <c r="H620" s="115" t="s">
        <v>1104</v>
      </c>
      <c r="I620" s="115" t="s">
        <v>1417</v>
      </c>
      <c r="J620" s="115" t="s">
        <v>265</v>
      </c>
      <c r="K620" s="114">
        <v>54.09</v>
      </c>
      <c r="L620" s="114">
        <f t="shared" si="15"/>
        <v>-71130.600000000006</v>
      </c>
    </row>
    <row r="621" spans="1:12" x14ac:dyDescent="0.25">
      <c r="A621" s="115"/>
      <c r="B621" s="115"/>
      <c r="C621" s="115"/>
      <c r="D621" s="115"/>
      <c r="E621" s="115" t="s">
        <v>331</v>
      </c>
      <c r="F621" s="135">
        <v>43706</v>
      </c>
      <c r="G621" s="115" t="s">
        <v>349</v>
      </c>
      <c r="H621" s="115" t="s">
        <v>351</v>
      </c>
      <c r="I621" s="115" t="s">
        <v>1418</v>
      </c>
      <c r="J621" s="115" t="s">
        <v>265</v>
      </c>
      <c r="K621" s="114">
        <v>311.7</v>
      </c>
      <c r="L621" s="114">
        <f t="shared" si="15"/>
        <v>-70818.899999999994</v>
      </c>
    </row>
    <row r="622" spans="1:12" x14ac:dyDescent="0.25">
      <c r="A622" s="115"/>
      <c r="B622" s="115"/>
      <c r="C622" s="115"/>
      <c r="D622" s="115"/>
      <c r="E622" s="115" t="s">
        <v>331</v>
      </c>
      <c r="F622" s="135">
        <v>43706</v>
      </c>
      <c r="G622" s="115" t="s">
        <v>349</v>
      </c>
      <c r="H622" s="115" t="s">
        <v>1104</v>
      </c>
      <c r="I622" s="115" t="s">
        <v>1419</v>
      </c>
      <c r="J622" s="115" t="s">
        <v>265</v>
      </c>
      <c r="K622" s="114">
        <v>2.86</v>
      </c>
      <c r="L622" s="114">
        <f t="shared" si="15"/>
        <v>-70816.039999999994</v>
      </c>
    </row>
    <row r="623" spans="1:12" x14ac:dyDescent="0.25">
      <c r="A623" s="115"/>
      <c r="B623" s="115"/>
      <c r="C623" s="115"/>
      <c r="D623" s="115"/>
      <c r="E623" s="115" t="s">
        <v>331</v>
      </c>
      <c r="F623" s="135">
        <v>43706</v>
      </c>
      <c r="G623" s="115" t="s">
        <v>349</v>
      </c>
      <c r="H623" s="115" t="s">
        <v>315</v>
      </c>
      <c r="I623" s="115" t="s">
        <v>1420</v>
      </c>
      <c r="J623" s="115" t="s">
        <v>265</v>
      </c>
      <c r="K623" s="114">
        <v>1121.4000000000001</v>
      </c>
      <c r="L623" s="114">
        <f t="shared" si="15"/>
        <v>-69694.64</v>
      </c>
    </row>
    <row r="624" spans="1:12" x14ac:dyDescent="0.25">
      <c r="A624" s="115"/>
      <c r="B624" s="115"/>
      <c r="C624" s="115"/>
      <c r="D624" s="115"/>
      <c r="E624" s="115" t="s">
        <v>331</v>
      </c>
      <c r="F624" s="135">
        <v>43706</v>
      </c>
      <c r="G624" s="115" t="s">
        <v>349</v>
      </c>
      <c r="H624" s="115" t="s">
        <v>315</v>
      </c>
      <c r="I624" s="115" t="s">
        <v>1421</v>
      </c>
      <c r="J624" s="115" t="s">
        <v>265</v>
      </c>
      <c r="K624" s="114">
        <v>1086.5999999999999</v>
      </c>
      <c r="L624" s="114">
        <f t="shared" si="15"/>
        <v>-68608.039999999994</v>
      </c>
    </row>
    <row r="625" spans="1:12" x14ac:dyDescent="0.25">
      <c r="A625" s="115"/>
      <c r="B625" s="115"/>
      <c r="C625" s="115"/>
      <c r="D625" s="115"/>
      <c r="E625" s="115" t="s">
        <v>331</v>
      </c>
      <c r="F625" s="135">
        <v>43706</v>
      </c>
      <c r="G625" s="115" t="s">
        <v>349</v>
      </c>
      <c r="H625" s="115" t="s">
        <v>1104</v>
      </c>
      <c r="I625" s="115" t="s">
        <v>1422</v>
      </c>
      <c r="J625" s="115" t="s">
        <v>265</v>
      </c>
      <c r="K625" s="114">
        <v>16.38</v>
      </c>
      <c r="L625" s="114">
        <f t="shared" si="15"/>
        <v>-68591.66</v>
      </c>
    </row>
    <row r="626" spans="1:12" x14ac:dyDescent="0.25">
      <c r="A626" s="115"/>
      <c r="B626" s="115"/>
      <c r="C626" s="115"/>
      <c r="D626" s="115"/>
      <c r="E626" s="115" t="s">
        <v>331</v>
      </c>
      <c r="F626" s="135">
        <v>43706</v>
      </c>
      <c r="G626" s="115" t="s">
        <v>349</v>
      </c>
      <c r="H626" s="115" t="s">
        <v>1104</v>
      </c>
      <c r="I626" s="115" t="s">
        <v>1423</v>
      </c>
      <c r="J626" s="115" t="s">
        <v>265</v>
      </c>
      <c r="K626" s="114">
        <v>27.05</v>
      </c>
      <c r="L626" s="114">
        <f t="shared" si="15"/>
        <v>-68564.61</v>
      </c>
    </row>
    <row r="627" spans="1:12" x14ac:dyDescent="0.25">
      <c r="A627" s="115"/>
      <c r="B627" s="115"/>
      <c r="C627" s="115"/>
      <c r="D627" s="115"/>
      <c r="E627" s="115" t="s">
        <v>331</v>
      </c>
      <c r="F627" s="135">
        <v>43706</v>
      </c>
      <c r="G627" s="115" t="s">
        <v>349</v>
      </c>
      <c r="H627" s="115" t="s">
        <v>315</v>
      </c>
      <c r="I627" s="115" t="s">
        <v>1424</v>
      </c>
      <c r="J627" s="115" t="s">
        <v>265</v>
      </c>
      <c r="K627" s="114">
        <v>1274.7</v>
      </c>
      <c r="L627" s="114">
        <f t="shared" si="15"/>
        <v>-67289.91</v>
      </c>
    </row>
    <row r="628" spans="1:12" x14ac:dyDescent="0.25">
      <c r="A628" s="115"/>
      <c r="B628" s="115"/>
      <c r="C628" s="115"/>
      <c r="D628" s="115"/>
      <c r="E628" s="115" t="s">
        <v>331</v>
      </c>
      <c r="F628" s="135">
        <v>43706</v>
      </c>
      <c r="G628" s="115" t="s">
        <v>349</v>
      </c>
      <c r="H628" s="115" t="s">
        <v>620</v>
      </c>
      <c r="I628" s="115" t="s">
        <v>1425</v>
      </c>
      <c r="J628" s="115" t="s">
        <v>265</v>
      </c>
      <c r="K628" s="114">
        <v>117.25</v>
      </c>
      <c r="L628" s="114">
        <f t="shared" si="15"/>
        <v>-67172.66</v>
      </c>
    </row>
    <row r="629" spans="1:12" x14ac:dyDescent="0.25">
      <c r="A629" s="115"/>
      <c r="B629" s="115"/>
      <c r="C629" s="115"/>
      <c r="D629" s="115"/>
      <c r="E629" s="115" t="s">
        <v>331</v>
      </c>
      <c r="F629" s="135">
        <v>43706</v>
      </c>
      <c r="G629" s="115" t="s">
        <v>349</v>
      </c>
      <c r="H629" s="115" t="s">
        <v>563</v>
      </c>
      <c r="I629" s="115" t="s">
        <v>1426</v>
      </c>
      <c r="J629" s="115" t="s">
        <v>265</v>
      </c>
      <c r="K629" s="114">
        <v>98.19</v>
      </c>
      <c r="L629" s="114">
        <f t="shared" si="15"/>
        <v>-67074.47</v>
      </c>
    </row>
    <row r="630" spans="1:12" x14ac:dyDescent="0.25">
      <c r="A630" s="115"/>
      <c r="B630" s="115"/>
      <c r="C630" s="115"/>
      <c r="D630" s="115"/>
      <c r="E630" s="115" t="s">
        <v>331</v>
      </c>
      <c r="F630" s="135">
        <v>43706</v>
      </c>
      <c r="G630" s="115" t="s">
        <v>349</v>
      </c>
      <c r="H630" s="115" t="s">
        <v>315</v>
      </c>
      <c r="I630" s="115" t="s">
        <v>1427</v>
      </c>
      <c r="J630" s="115" t="s">
        <v>265</v>
      </c>
      <c r="K630" s="114">
        <v>1059.8</v>
      </c>
      <c r="L630" s="114">
        <f t="shared" si="15"/>
        <v>-66014.67</v>
      </c>
    </row>
    <row r="631" spans="1:12" x14ac:dyDescent="0.25">
      <c r="A631" s="115"/>
      <c r="B631" s="115"/>
      <c r="C631" s="115"/>
      <c r="D631" s="115"/>
      <c r="E631" s="115" t="s">
        <v>331</v>
      </c>
      <c r="F631" s="135">
        <v>43706</v>
      </c>
      <c r="G631" s="115" t="s">
        <v>349</v>
      </c>
      <c r="H631" s="115" t="s">
        <v>352</v>
      </c>
      <c r="I631" s="115" t="s">
        <v>1428</v>
      </c>
      <c r="J631" s="115" t="s">
        <v>265</v>
      </c>
      <c r="K631" s="114">
        <v>2764.3</v>
      </c>
      <c r="L631" s="114">
        <f t="shared" si="15"/>
        <v>-63250.37</v>
      </c>
    </row>
    <row r="632" spans="1:12" x14ac:dyDescent="0.25">
      <c r="A632" s="115"/>
      <c r="B632" s="115"/>
      <c r="C632" s="115"/>
      <c r="D632" s="115"/>
      <c r="E632" s="115" t="s">
        <v>331</v>
      </c>
      <c r="F632" s="135">
        <v>43706</v>
      </c>
      <c r="G632" s="115" t="s">
        <v>349</v>
      </c>
      <c r="H632" s="115" t="s">
        <v>1119</v>
      </c>
      <c r="I632" s="115" t="s">
        <v>1429</v>
      </c>
      <c r="J632" s="115" t="s">
        <v>265</v>
      </c>
      <c r="K632" s="114">
        <v>956</v>
      </c>
      <c r="L632" s="114">
        <f t="shared" si="15"/>
        <v>-62294.37</v>
      </c>
    </row>
    <row r="633" spans="1:12" x14ac:dyDescent="0.25">
      <c r="A633" s="115"/>
      <c r="B633" s="115"/>
      <c r="C633" s="115"/>
      <c r="D633" s="115"/>
      <c r="E633" s="115" t="s">
        <v>331</v>
      </c>
      <c r="F633" s="135">
        <v>43706</v>
      </c>
      <c r="G633" s="115" t="s">
        <v>349</v>
      </c>
      <c r="H633" s="115" t="s">
        <v>315</v>
      </c>
      <c r="I633" s="115" t="s">
        <v>1430</v>
      </c>
      <c r="J633" s="115" t="s">
        <v>265</v>
      </c>
      <c r="K633" s="114">
        <v>1107.4000000000001</v>
      </c>
      <c r="L633" s="114">
        <f t="shared" si="15"/>
        <v>-61186.97</v>
      </c>
    </row>
    <row r="634" spans="1:12" x14ac:dyDescent="0.25">
      <c r="A634" s="115"/>
      <c r="B634" s="115"/>
      <c r="C634" s="115"/>
      <c r="D634" s="115"/>
      <c r="E634" s="115" t="s">
        <v>331</v>
      </c>
      <c r="F634" s="135">
        <v>43706</v>
      </c>
      <c r="G634" s="115" t="s">
        <v>349</v>
      </c>
      <c r="H634" s="115" t="s">
        <v>315</v>
      </c>
      <c r="I634" s="115" t="s">
        <v>1431</v>
      </c>
      <c r="J634" s="115" t="s">
        <v>265</v>
      </c>
      <c r="K634" s="114">
        <v>1089.2</v>
      </c>
      <c r="L634" s="114">
        <f t="shared" si="15"/>
        <v>-60097.77</v>
      </c>
    </row>
    <row r="635" spans="1:12" x14ac:dyDescent="0.25">
      <c r="A635" s="115"/>
      <c r="B635" s="115"/>
      <c r="C635" s="115"/>
      <c r="D635" s="115"/>
      <c r="E635" s="115" t="s">
        <v>375</v>
      </c>
      <c r="F635" s="135">
        <v>43706</v>
      </c>
      <c r="G635" s="115" t="s">
        <v>1693</v>
      </c>
      <c r="H635" s="115" t="s">
        <v>315</v>
      </c>
      <c r="I635" s="115" t="s">
        <v>1694</v>
      </c>
      <c r="J635" s="115" t="s">
        <v>346</v>
      </c>
      <c r="K635" s="114">
        <v>-1293.5999999999999</v>
      </c>
      <c r="L635" s="114">
        <f t="shared" si="15"/>
        <v>-61391.37</v>
      </c>
    </row>
    <row r="636" spans="1:12" x14ac:dyDescent="0.25">
      <c r="A636" s="115"/>
      <c r="B636" s="115"/>
      <c r="C636" s="115"/>
      <c r="D636" s="115"/>
      <c r="E636" s="115" t="s">
        <v>331</v>
      </c>
      <c r="F636" s="135">
        <v>43707</v>
      </c>
      <c r="G636" s="115" t="s">
        <v>349</v>
      </c>
      <c r="H636" s="115" t="s">
        <v>495</v>
      </c>
      <c r="I636" s="115" t="s">
        <v>1432</v>
      </c>
      <c r="J636" s="115" t="s">
        <v>265</v>
      </c>
      <c r="K636" s="114">
        <v>27490.93</v>
      </c>
      <c r="L636" s="114">
        <f t="shared" si="15"/>
        <v>-33900.44</v>
      </c>
    </row>
    <row r="637" spans="1:12" x14ac:dyDescent="0.25">
      <c r="A637" s="115"/>
      <c r="B637" s="115"/>
      <c r="C637" s="115"/>
      <c r="D637" s="115"/>
      <c r="E637" s="115" t="s">
        <v>331</v>
      </c>
      <c r="F637" s="135">
        <v>43707</v>
      </c>
      <c r="G637" s="115" t="s">
        <v>349</v>
      </c>
      <c r="H637" s="115" t="s">
        <v>316</v>
      </c>
      <c r="I637" s="115" t="s">
        <v>1433</v>
      </c>
      <c r="J637" s="115" t="s">
        <v>265</v>
      </c>
      <c r="K637" s="114">
        <v>744.33</v>
      </c>
      <c r="L637" s="114">
        <f t="shared" si="15"/>
        <v>-33156.11</v>
      </c>
    </row>
    <row r="638" spans="1:12" x14ac:dyDescent="0.25">
      <c r="A638" s="115"/>
      <c r="B638" s="115"/>
      <c r="C638" s="115"/>
      <c r="D638" s="115"/>
      <c r="E638" s="115" t="s">
        <v>331</v>
      </c>
      <c r="F638" s="135">
        <v>43707</v>
      </c>
      <c r="G638" s="115" t="s">
        <v>349</v>
      </c>
      <c r="H638" s="115" t="s">
        <v>561</v>
      </c>
      <c r="I638" s="115" t="s">
        <v>1434</v>
      </c>
      <c r="J638" s="115" t="s">
        <v>265</v>
      </c>
      <c r="K638" s="114">
        <v>527.70000000000005</v>
      </c>
      <c r="L638" s="114">
        <f t="shared" si="15"/>
        <v>-32628.41</v>
      </c>
    </row>
    <row r="639" spans="1:12" x14ac:dyDescent="0.25">
      <c r="A639" s="115"/>
      <c r="B639" s="115"/>
      <c r="C639" s="115"/>
      <c r="D639" s="115"/>
      <c r="E639" s="115" t="s">
        <v>375</v>
      </c>
      <c r="F639" s="135">
        <v>43707</v>
      </c>
      <c r="G639" s="115" t="s">
        <v>1695</v>
      </c>
      <c r="H639" s="115" t="s">
        <v>315</v>
      </c>
      <c r="I639" s="115" t="s">
        <v>1696</v>
      </c>
      <c r="J639" s="115" t="s">
        <v>346</v>
      </c>
      <c r="K639" s="114">
        <v>-1222.9000000000001</v>
      </c>
      <c r="L639" s="114">
        <f t="shared" si="15"/>
        <v>-33851.31</v>
      </c>
    </row>
    <row r="640" spans="1:12" x14ac:dyDescent="0.25">
      <c r="A640" s="115"/>
      <c r="B640" s="115"/>
      <c r="C640" s="115"/>
      <c r="D640" s="115"/>
      <c r="E640" s="115" t="s">
        <v>375</v>
      </c>
      <c r="F640" s="135">
        <v>43708</v>
      </c>
      <c r="G640" s="115" t="s">
        <v>1697</v>
      </c>
      <c r="H640" s="115" t="s">
        <v>1574</v>
      </c>
      <c r="I640" s="115" t="s">
        <v>1698</v>
      </c>
      <c r="J640" s="115" t="s">
        <v>1183</v>
      </c>
      <c r="K640" s="114">
        <v>-37.5</v>
      </c>
      <c r="L640" s="114">
        <f t="shared" si="15"/>
        <v>-33888.81</v>
      </c>
    </row>
    <row r="641" spans="1:12" x14ac:dyDescent="0.25">
      <c r="A641" s="115"/>
      <c r="B641" s="115"/>
      <c r="C641" s="115"/>
      <c r="D641" s="115"/>
      <c r="E641" s="115" t="s">
        <v>375</v>
      </c>
      <c r="F641" s="135">
        <v>43708</v>
      </c>
      <c r="G641" s="115" t="s">
        <v>1699</v>
      </c>
      <c r="H641" s="115" t="s">
        <v>1612</v>
      </c>
      <c r="I641" s="115" t="s">
        <v>1700</v>
      </c>
      <c r="J641" s="115" t="s">
        <v>1183</v>
      </c>
      <c r="K641" s="114">
        <v>-37.5</v>
      </c>
      <c r="L641" s="114">
        <f t="shared" si="15"/>
        <v>-33926.31</v>
      </c>
    </row>
    <row r="642" spans="1:12" x14ac:dyDescent="0.25">
      <c r="A642" s="115"/>
      <c r="B642" s="115"/>
      <c r="C642" s="115"/>
      <c r="D642" s="115"/>
      <c r="E642" s="115" t="s">
        <v>375</v>
      </c>
      <c r="F642" s="135">
        <v>43708</v>
      </c>
      <c r="G642" s="115" t="s">
        <v>1701</v>
      </c>
      <c r="H642" s="115" t="s">
        <v>318</v>
      </c>
      <c r="I642" s="115" t="s">
        <v>1702</v>
      </c>
      <c r="J642" s="115" t="s">
        <v>346</v>
      </c>
      <c r="K642" s="114">
        <v>-2224.9499999999998</v>
      </c>
      <c r="L642" s="114">
        <f t="shared" si="15"/>
        <v>-36151.26</v>
      </c>
    </row>
    <row r="643" spans="1:12" x14ac:dyDescent="0.25">
      <c r="A643" s="115"/>
      <c r="B643" s="115"/>
      <c r="C643" s="115"/>
      <c r="D643" s="115"/>
      <c r="E643" s="115" t="s">
        <v>375</v>
      </c>
      <c r="F643" s="135">
        <v>43708</v>
      </c>
      <c r="G643" s="115" t="s">
        <v>1703</v>
      </c>
      <c r="H643" s="115" t="s">
        <v>1704</v>
      </c>
      <c r="I643" s="115" t="s">
        <v>1705</v>
      </c>
      <c r="J643" s="115" t="s">
        <v>180</v>
      </c>
      <c r="K643" s="114">
        <v>-132.5</v>
      </c>
      <c r="L643" s="114">
        <f t="shared" si="15"/>
        <v>-36283.760000000002</v>
      </c>
    </row>
    <row r="644" spans="1:12" ht="15.75" thickBot="1" x14ac:dyDescent="0.3">
      <c r="A644" s="115"/>
      <c r="B644" s="115"/>
      <c r="C644" s="115"/>
      <c r="D644" s="115"/>
      <c r="E644" s="115" t="s">
        <v>375</v>
      </c>
      <c r="F644" s="135">
        <v>43708</v>
      </c>
      <c r="G644" s="115" t="s">
        <v>1706</v>
      </c>
      <c r="H644" s="115" t="s">
        <v>317</v>
      </c>
      <c r="I644" s="115" t="s">
        <v>1707</v>
      </c>
      <c r="J644" s="115" t="s">
        <v>346</v>
      </c>
      <c r="K644" s="117">
        <v>-52550.14</v>
      </c>
      <c r="L644" s="117">
        <f t="shared" si="15"/>
        <v>-88833.9</v>
      </c>
    </row>
    <row r="645" spans="1:12" x14ac:dyDescent="0.25">
      <c r="A645" s="115"/>
      <c r="B645" s="115" t="s">
        <v>377</v>
      </c>
      <c r="C645" s="115"/>
      <c r="D645" s="115"/>
      <c r="E645" s="115"/>
      <c r="F645" s="135"/>
      <c r="G645" s="115"/>
      <c r="H645" s="115"/>
      <c r="I645" s="115"/>
      <c r="J645" s="115"/>
      <c r="K645" s="114">
        <f>ROUND(SUM(K422:K644),5)</f>
        <v>-4750.67</v>
      </c>
      <c r="L645" s="114">
        <f>L644</f>
        <v>-88833.9</v>
      </c>
    </row>
    <row r="646" spans="1:12" x14ac:dyDescent="0.25">
      <c r="A646" s="107"/>
      <c r="B646" s="107" t="s">
        <v>621</v>
      </c>
      <c r="C646" s="107"/>
      <c r="D646" s="107"/>
      <c r="E646" s="107"/>
      <c r="F646" s="133"/>
      <c r="G646" s="107"/>
      <c r="H646" s="107"/>
      <c r="I646" s="107"/>
      <c r="J646" s="107"/>
      <c r="K646" s="134"/>
      <c r="L646" s="134">
        <v>0</v>
      </c>
    </row>
    <row r="647" spans="1:12" x14ac:dyDescent="0.25">
      <c r="A647" s="115"/>
      <c r="B647" s="115" t="s">
        <v>622</v>
      </c>
      <c r="C647" s="115"/>
      <c r="D647" s="115"/>
      <c r="E647" s="115"/>
      <c r="F647" s="135"/>
      <c r="G647" s="115"/>
      <c r="H647" s="115"/>
      <c r="I647" s="115"/>
      <c r="J647" s="115"/>
      <c r="K647" s="114"/>
      <c r="L647" s="114">
        <f>L646</f>
        <v>0</v>
      </c>
    </row>
    <row r="648" spans="1:12" x14ac:dyDescent="0.25">
      <c r="A648" s="107"/>
      <c r="B648" s="107" t="s">
        <v>623</v>
      </c>
      <c r="C648" s="107"/>
      <c r="D648" s="107"/>
      <c r="E648" s="107"/>
      <c r="F648" s="133"/>
      <c r="G648" s="107"/>
      <c r="H648" s="107"/>
      <c r="I648" s="107"/>
      <c r="J648" s="107"/>
      <c r="K648" s="134"/>
      <c r="L648" s="134">
        <v>0</v>
      </c>
    </row>
    <row r="649" spans="1:12" x14ac:dyDescent="0.25">
      <c r="A649" s="115"/>
      <c r="B649" s="115" t="s">
        <v>624</v>
      </c>
      <c r="C649" s="115"/>
      <c r="D649" s="115"/>
      <c r="E649" s="115"/>
      <c r="F649" s="135"/>
      <c r="G649" s="115"/>
      <c r="H649" s="115"/>
      <c r="I649" s="115"/>
      <c r="J649" s="115"/>
      <c r="K649" s="114"/>
      <c r="L649" s="114">
        <f>L648</f>
        <v>0</v>
      </c>
    </row>
    <row r="650" spans="1:12" x14ac:dyDescent="0.25">
      <c r="A650" s="107"/>
      <c r="B650" s="107" t="s">
        <v>291</v>
      </c>
      <c r="C650" s="107"/>
      <c r="D650" s="107"/>
      <c r="E650" s="107"/>
      <c r="F650" s="133"/>
      <c r="G650" s="107"/>
      <c r="H650" s="107"/>
      <c r="I650" s="107"/>
      <c r="J650" s="107"/>
      <c r="K650" s="134"/>
      <c r="L650" s="134">
        <v>-2967.16</v>
      </c>
    </row>
    <row r="651" spans="1:12" x14ac:dyDescent="0.25">
      <c r="A651" s="107"/>
      <c r="B651" s="107"/>
      <c r="C651" s="107" t="s">
        <v>625</v>
      </c>
      <c r="D651" s="107"/>
      <c r="E651" s="107"/>
      <c r="F651" s="133"/>
      <c r="G651" s="107"/>
      <c r="H651" s="107"/>
      <c r="I651" s="107"/>
      <c r="J651" s="107"/>
      <c r="K651" s="134"/>
      <c r="L651" s="134">
        <v>-557.6</v>
      </c>
    </row>
    <row r="652" spans="1:12" x14ac:dyDescent="0.25">
      <c r="A652" s="115"/>
      <c r="B652" s="115"/>
      <c r="C652" s="115"/>
      <c r="D652" s="115"/>
      <c r="E652" s="115" t="s">
        <v>378</v>
      </c>
      <c r="F652" s="135">
        <v>43679</v>
      </c>
      <c r="G652" s="115" t="s">
        <v>496</v>
      </c>
      <c r="H652" s="115" t="s">
        <v>631</v>
      </c>
      <c r="I652" s="115" t="s">
        <v>1708</v>
      </c>
      <c r="J652" s="115" t="s">
        <v>201</v>
      </c>
      <c r="K652" s="114">
        <v>-118</v>
      </c>
      <c r="L652" s="114">
        <f t="shared" ref="L652:L661" si="16">ROUND(L651+K652,5)</f>
        <v>-675.6</v>
      </c>
    </row>
    <row r="653" spans="1:12" x14ac:dyDescent="0.25">
      <c r="A653" s="115"/>
      <c r="B653" s="115"/>
      <c r="C653" s="115"/>
      <c r="D653" s="115"/>
      <c r="E653" s="115" t="s">
        <v>378</v>
      </c>
      <c r="F653" s="135">
        <v>43679</v>
      </c>
      <c r="G653" s="115" t="s">
        <v>496</v>
      </c>
      <c r="H653" s="115" t="s">
        <v>379</v>
      </c>
      <c r="I653" s="115" t="s">
        <v>630</v>
      </c>
      <c r="J653" s="115" t="s">
        <v>205</v>
      </c>
      <c r="K653" s="114">
        <v>-16.16</v>
      </c>
      <c r="L653" s="114">
        <f t="shared" si="16"/>
        <v>-691.76</v>
      </c>
    </row>
    <row r="654" spans="1:12" x14ac:dyDescent="0.25">
      <c r="A654" s="115"/>
      <c r="B654" s="115"/>
      <c r="C654" s="115"/>
      <c r="D654" s="115"/>
      <c r="E654" s="115" t="s">
        <v>378</v>
      </c>
      <c r="F654" s="135">
        <v>43682</v>
      </c>
      <c r="G654" s="115" t="s">
        <v>496</v>
      </c>
      <c r="H654" s="115" t="s">
        <v>330</v>
      </c>
      <c r="I654" s="115" t="s">
        <v>1709</v>
      </c>
      <c r="J654" s="115" t="s">
        <v>205</v>
      </c>
      <c r="K654" s="114">
        <v>-134.85</v>
      </c>
      <c r="L654" s="114">
        <f t="shared" si="16"/>
        <v>-826.61</v>
      </c>
    </row>
    <row r="655" spans="1:12" x14ac:dyDescent="0.25">
      <c r="A655" s="115"/>
      <c r="B655" s="115"/>
      <c r="C655" s="115"/>
      <c r="D655" s="115"/>
      <c r="E655" s="115" t="s">
        <v>375</v>
      </c>
      <c r="F655" s="135">
        <v>43683</v>
      </c>
      <c r="G655" s="115" t="s">
        <v>1548</v>
      </c>
      <c r="H655" s="115" t="s">
        <v>334</v>
      </c>
      <c r="I655" s="115" t="s">
        <v>1710</v>
      </c>
      <c r="J655" s="115" t="s">
        <v>288</v>
      </c>
      <c r="K655" s="114">
        <v>826.61</v>
      </c>
      <c r="L655" s="114">
        <f t="shared" si="16"/>
        <v>0</v>
      </c>
    </row>
    <row r="656" spans="1:12" x14ac:dyDescent="0.25">
      <c r="A656" s="115"/>
      <c r="B656" s="115"/>
      <c r="C656" s="115"/>
      <c r="D656" s="115"/>
      <c r="E656" s="115" t="s">
        <v>378</v>
      </c>
      <c r="F656" s="135">
        <v>43684</v>
      </c>
      <c r="G656" s="115" t="s">
        <v>496</v>
      </c>
      <c r="H656" s="115" t="s">
        <v>631</v>
      </c>
      <c r="I656" s="115" t="s">
        <v>1711</v>
      </c>
      <c r="J656" s="115" t="s">
        <v>201</v>
      </c>
      <c r="K656" s="114">
        <v>-104.35</v>
      </c>
      <c r="L656" s="114">
        <f t="shared" si="16"/>
        <v>-104.35</v>
      </c>
    </row>
    <row r="657" spans="1:12" x14ac:dyDescent="0.25">
      <c r="A657" s="115"/>
      <c r="B657" s="115"/>
      <c r="C657" s="115"/>
      <c r="D657" s="115"/>
      <c r="E657" s="115" t="s">
        <v>378</v>
      </c>
      <c r="F657" s="135">
        <v>43685</v>
      </c>
      <c r="G657" s="115" t="s">
        <v>496</v>
      </c>
      <c r="H657" s="115" t="s">
        <v>631</v>
      </c>
      <c r="I657" s="115" t="s">
        <v>1712</v>
      </c>
      <c r="J657" s="115" t="s">
        <v>201</v>
      </c>
      <c r="K657" s="114">
        <v>-153.02000000000001</v>
      </c>
      <c r="L657" s="114">
        <f t="shared" si="16"/>
        <v>-257.37</v>
      </c>
    </row>
    <row r="658" spans="1:12" x14ac:dyDescent="0.25">
      <c r="A658" s="115"/>
      <c r="B658" s="115"/>
      <c r="C658" s="115"/>
      <c r="D658" s="115"/>
      <c r="E658" s="115" t="s">
        <v>1587</v>
      </c>
      <c r="F658" s="135">
        <v>43689</v>
      </c>
      <c r="G658" s="115" t="s">
        <v>335</v>
      </c>
      <c r="H658" s="115" t="s">
        <v>510</v>
      </c>
      <c r="I658" s="115" t="s">
        <v>1588</v>
      </c>
      <c r="J658" s="115" t="s">
        <v>288</v>
      </c>
      <c r="K658" s="114">
        <v>-333.91</v>
      </c>
      <c r="L658" s="114">
        <f t="shared" si="16"/>
        <v>-591.28</v>
      </c>
    </row>
    <row r="659" spans="1:12" x14ac:dyDescent="0.25">
      <c r="A659" s="115"/>
      <c r="B659" s="115"/>
      <c r="C659" s="115"/>
      <c r="D659" s="115"/>
      <c r="E659" s="115" t="s">
        <v>378</v>
      </c>
      <c r="F659" s="135">
        <v>43696</v>
      </c>
      <c r="G659" s="115" t="s">
        <v>496</v>
      </c>
      <c r="H659" s="115" t="s">
        <v>631</v>
      </c>
      <c r="I659" s="115" t="s">
        <v>1713</v>
      </c>
      <c r="J659" s="115" t="s">
        <v>201</v>
      </c>
      <c r="K659" s="114">
        <v>-19.989999999999998</v>
      </c>
      <c r="L659" s="114">
        <f t="shared" si="16"/>
        <v>-611.27</v>
      </c>
    </row>
    <row r="660" spans="1:12" x14ac:dyDescent="0.25">
      <c r="A660" s="115"/>
      <c r="B660" s="115"/>
      <c r="C660" s="115"/>
      <c r="D660" s="115"/>
      <c r="E660" s="115" t="s">
        <v>378</v>
      </c>
      <c r="F660" s="135">
        <v>43698</v>
      </c>
      <c r="G660" s="115" t="s">
        <v>496</v>
      </c>
      <c r="H660" s="115" t="s">
        <v>631</v>
      </c>
      <c r="I660" s="115" t="s">
        <v>1714</v>
      </c>
      <c r="J660" s="115" t="s">
        <v>201</v>
      </c>
      <c r="K660" s="114">
        <v>-379.81</v>
      </c>
      <c r="L660" s="114">
        <f t="shared" si="16"/>
        <v>-991.08</v>
      </c>
    </row>
    <row r="661" spans="1:12" ht="15.75" thickBot="1" x14ac:dyDescent="0.3">
      <c r="A661" s="115"/>
      <c r="B661" s="115"/>
      <c r="C661" s="115"/>
      <c r="D661" s="115"/>
      <c r="E661" s="115" t="s">
        <v>378</v>
      </c>
      <c r="F661" s="135">
        <v>43698</v>
      </c>
      <c r="G661" s="115" t="s">
        <v>496</v>
      </c>
      <c r="H661" s="115" t="s">
        <v>631</v>
      </c>
      <c r="I661" s="115" t="s">
        <v>1714</v>
      </c>
      <c r="J661" s="115" t="s">
        <v>201</v>
      </c>
      <c r="K661" s="117">
        <v>-131.94</v>
      </c>
      <c r="L661" s="117">
        <f t="shared" si="16"/>
        <v>-1123.02</v>
      </c>
    </row>
    <row r="662" spans="1:12" x14ac:dyDescent="0.25">
      <c r="A662" s="115"/>
      <c r="B662" s="115"/>
      <c r="C662" s="115" t="s">
        <v>626</v>
      </c>
      <c r="D662" s="115"/>
      <c r="E662" s="115"/>
      <c r="F662" s="135"/>
      <c r="G662" s="115"/>
      <c r="H662" s="115"/>
      <c r="I662" s="115"/>
      <c r="J662" s="115"/>
      <c r="K662" s="114">
        <f>ROUND(SUM(K651:K661),5)</f>
        <v>-565.41999999999996</v>
      </c>
      <c r="L662" s="114">
        <f>L661</f>
        <v>-1123.02</v>
      </c>
    </row>
    <row r="663" spans="1:12" x14ac:dyDescent="0.25">
      <c r="A663" s="107"/>
      <c r="B663" s="107"/>
      <c r="C663" s="107" t="s">
        <v>627</v>
      </c>
      <c r="D663" s="107"/>
      <c r="E663" s="107"/>
      <c r="F663" s="133"/>
      <c r="G663" s="107"/>
      <c r="H663" s="107"/>
      <c r="I663" s="107"/>
      <c r="J663" s="107"/>
      <c r="K663" s="134"/>
      <c r="L663" s="134">
        <v>-2409.56</v>
      </c>
    </row>
    <row r="664" spans="1:12" x14ac:dyDescent="0.25">
      <c r="A664" s="115"/>
      <c r="B664" s="115"/>
      <c r="C664" s="115"/>
      <c r="D664" s="115"/>
      <c r="E664" s="115" t="s">
        <v>1145</v>
      </c>
      <c r="F664" s="135">
        <v>43678</v>
      </c>
      <c r="G664" s="115" t="s">
        <v>525</v>
      </c>
      <c r="H664" s="115" t="s">
        <v>1129</v>
      </c>
      <c r="I664" s="115" t="s">
        <v>1715</v>
      </c>
      <c r="J664" s="115" t="s">
        <v>201</v>
      </c>
      <c r="K664" s="114">
        <v>8.98</v>
      </c>
      <c r="L664" s="114">
        <f t="shared" ref="L664:L695" si="17">ROUND(L663+K664,5)</f>
        <v>-2400.58</v>
      </c>
    </row>
    <row r="665" spans="1:12" x14ac:dyDescent="0.25">
      <c r="A665" s="115"/>
      <c r="B665" s="115"/>
      <c r="C665" s="115"/>
      <c r="D665" s="115"/>
      <c r="E665" s="115" t="s">
        <v>1145</v>
      </c>
      <c r="F665" s="135">
        <v>43678</v>
      </c>
      <c r="G665" s="115" t="s">
        <v>525</v>
      </c>
      <c r="H665" s="115" t="s">
        <v>1149</v>
      </c>
      <c r="I665" s="115" t="s">
        <v>1716</v>
      </c>
      <c r="J665" s="115" t="s">
        <v>183</v>
      </c>
      <c r="K665" s="114">
        <v>838.95</v>
      </c>
      <c r="L665" s="114">
        <f t="shared" si="17"/>
        <v>-1561.63</v>
      </c>
    </row>
    <row r="666" spans="1:12" x14ac:dyDescent="0.25">
      <c r="A666" s="115"/>
      <c r="B666" s="115"/>
      <c r="C666" s="115"/>
      <c r="D666" s="115"/>
      <c r="E666" s="115" t="s">
        <v>378</v>
      </c>
      <c r="F666" s="135">
        <v>43678</v>
      </c>
      <c r="G666" s="115" t="s">
        <v>525</v>
      </c>
      <c r="H666" s="115" t="s">
        <v>587</v>
      </c>
      <c r="I666" s="115" t="s">
        <v>1717</v>
      </c>
      <c r="J666" s="115" t="s">
        <v>201</v>
      </c>
      <c r="K666" s="114">
        <v>-39.54</v>
      </c>
      <c r="L666" s="114">
        <f t="shared" si="17"/>
        <v>-1601.17</v>
      </c>
    </row>
    <row r="667" spans="1:12" x14ac:dyDescent="0.25">
      <c r="A667" s="115"/>
      <c r="B667" s="115"/>
      <c r="C667" s="115"/>
      <c r="D667" s="115"/>
      <c r="E667" s="115" t="s">
        <v>378</v>
      </c>
      <c r="F667" s="135">
        <v>43679</v>
      </c>
      <c r="G667" s="115" t="s">
        <v>525</v>
      </c>
      <c r="H667" s="115" t="s">
        <v>504</v>
      </c>
      <c r="I667" s="115" t="s">
        <v>1718</v>
      </c>
      <c r="J667" s="115" t="s">
        <v>183</v>
      </c>
      <c r="K667" s="114">
        <v>-20.55</v>
      </c>
      <c r="L667" s="114">
        <f t="shared" si="17"/>
        <v>-1621.72</v>
      </c>
    </row>
    <row r="668" spans="1:12" x14ac:dyDescent="0.25">
      <c r="A668" s="115"/>
      <c r="B668" s="115"/>
      <c r="C668" s="115"/>
      <c r="D668" s="115"/>
      <c r="E668" s="115" t="s">
        <v>378</v>
      </c>
      <c r="F668" s="135">
        <v>43679</v>
      </c>
      <c r="G668" s="115" t="s">
        <v>525</v>
      </c>
      <c r="H668" s="115" t="s">
        <v>1246</v>
      </c>
      <c r="I668" s="115" t="s">
        <v>1718</v>
      </c>
      <c r="J668" s="115" t="s">
        <v>183</v>
      </c>
      <c r="K668" s="114">
        <v>-84.66</v>
      </c>
      <c r="L668" s="114">
        <f t="shared" si="17"/>
        <v>-1706.38</v>
      </c>
    </row>
    <row r="669" spans="1:12" x14ac:dyDescent="0.25">
      <c r="A669" s="115"/>
      <c r="B669" s="115"/>
      <c r="C669" s="115"/>
      <c r="D669" s="115"/>
      <c r="E669" s="115" t="s">
        <v>378</v>
      </c>
      <c r="F669" s="135">
        <v>43679</v>
      </c>
      <c r="G669" s="115" t="s">
        <v>525</v>
      </c>
      <c r="H669" s="115" t="s">
        <v>504</v>
      </c>
      <c r="I669" s="115" t="s">
        <v>1718</v>
      </c>
      <c r="J669" s="115" t="s">
        <v>183</v>
      </c>
      <c r="K669" s="114">
        <v>-15.55</v>
      </c>
      <c r="L669" s="114">
        <f t="shared" si="17"/>
        <v>-1721.93</v>
      </c>
    </row>
    <row r="670" spans="1:12" x14ac:dyDescent="0.25">
      <c r="A670" s="115"/>
      <c r="B670" s="115"/>
      <c r="C670" s="115"/>
      <c r="D670" s="115"/>
      <c r="E670" s="115" t="s">
        <v>378</v>
      </c>
      <c r="F670" s="135">
        <v>43683</v>
      </c>
      <c r="G670" s="115" t="s">
        <v>525</v>
      </c>
      <c r="H670" s="115" t="s">
        <v>504</v>
      </c>
      <c r="I670" s="115" t="s">
        <v>1719</v>
      </c>
      <c r="J670" s="115" t="s">
        <v>183</v>
      </c>
      <c r="K670" s="114">
        <v>-94.87</v>
      </c>
      <c r="L670" s="114">
        <f t="shared" si="17"/>
        <v>-1816.8</v>
      </c>
    </row>
    <row r="671" spans="1:12" x14ac:dyDescent="0.25">
      <c r="A671" s="115"/>
      <c r="B671" s="115"/>
      <c r="C671" s="115"/>
      <c r="D671" s="115"/>
      <c r="E671" s="115" t="s">
        <v>375</v>
      </c>
      <c r="F671" s="135">
        <v>43683</v>
      </c>
      <c r="G671" s="115" t="s">
        <v>1548</v>
      </c>
      <c r="H671" s="115" t="s">
        <v>334</v>
      </c>
      <c r="I671" s="115" t="s">
        <v>1710</v>
      </c>
      <c r="J671" s="115" t="s">
        <v>288</v>
      </c>
      <c r="K671" s="114">
        <v>1837.97</v>
      </c>
      <c r="L671" s="114">
        <f t="shared" si="17"/>
        <v>21.17</v>
      </c>
    </row>
    <row r="672" spans="1:12" x14ac:dyDescent="0.25">
      <c r="A672" s="115"/>
      <c r="B672" s="115"/>
      <c r="C672" s="115"/>
      <c r="D672" s="115"/>
      <c r="E672" s="115" t="s">
        <v>378</v>
      </c>
      <c r="F672" s="135">
        <v>43686</v>
      </c>
      <c r="G672" s="115" t="s">
        <v>525</v>
      </c>
      <c r="H672" s="115" t="s">
        <v>1720</v>
      </c>
      <c r="I672" s="115" t="s">
        <v>1721</v>
      </c>
      <c r="J672" s="115" t="s">
        <v>183</v>
      </c>
      <c r="K672" s="114">
        <v>-26.99</v>
      </c>
      <c r="L672" s="114">
        <f t="shared" si="17"/>
        <v>-5.82</v>
      </c>
    </row>
    <row r="673" spans="1:12" x14ac:dyDescent="0.25">
      <c r="A673" s="115"/>
      <c r="B673" s="115"/>
      <c r="C673" s="115"/>
      <c r="D673" s="115"/>
      <c r="E673" s="115" t="s">
        <v>378</v>
      </c>
      <c r="F673" s="135">
        <v>43686</v>
      </c>
      <c r="G673" s="115" t="s">
        <v>525</v>
      </c>
      <c r="H673" s="115" t="s">
        <v>1720</v>
      </c>
      <c r="I673" s="115" t="s">
        <v>1721</v>
      </c>
      <c r="J673" s="115" t="s">
        <v>183</v>
      </c>
      <c r="K673" s="114">
        <v>-28.4</v>
      </c>
      <c r="L673" s="114">
        <f t="shared" si="17"/>
        <v>-34.22</v>
      </c>
    </row>
    <row r="674" spans="1:12" x14ac:dyDescent="0.25">
      <c r="A674" s="115"/>
      <c r="B674" s="115"/>
      <c r="C674" s="115"/>
      <c r="D674" s="115"/>
      <c r="E674" s="115" t="s">
        <v>378</v>
      </c>
      <c r="F674" s="135">
        <v>43686</v>
      </c>
      <c r="G674" s="115" t="s">
        <v>525</v>
      </c>
      <c r="H674" s="115" t="s">
        <v>1282</v>
      </c>
      <c r="I674" s="115" t="s">
        <v>1722</v>
      </c>
      <c r="J674" s="115" t="s">
        <v>183</v>
      </c>
      <c r="K674" s="114">
        <v>-130.5</v>
      </c>
      <c r="L674" s="114">
        <f t="shared" si="17"/>
        <v>-164.72</v>
      </c>
    </row>
    <row r="675" spans="1:12" x14ac:dyDescent="0.25">
      <c r="A675" s="115"/>
      <c r="B675" s="115"/>
      <c r="C675" s="115"/>
      <c r="D675" s="115"/>
      <c r="E675" s="115" t="s">
        <v>378</v>
      </c>
      <c r="F675" s="135">
        <v>43689</v>
      </c>
      <c r="G675" s="115" t="s">
        <v>525</v>
      </c>
      <c r="H675" s="115" t="s">
        <v>1723</v>
      </c>
      <c r="I675" s="115" t="s">
        <v>1724</v>
      </c>
      <c r="J675" s="115" t="s">
        <v>183</v>
      </c>
      <c r="K675" s="114">
        <v>-8.01</v>
      </c>
      <c r="L675" s="114">
        <f t="shared" si="17"/>
        <v>-172.73</v>
      </c>
    </row>
    <row r="676" spans="1:12" x14ac:dyDescent="0.25">
      <c r="A676" s="115"/>
      <c r="B676" s="115"/>
      <c r="C676" s="115"/>
      <c r="D676" s="115"/>
      <c r="E676" s="115" t="s">
        <v>378</v>
      </c>
      <c r="F676" s="135">
        <v>43689</v>
      </c>
      <c r="G676" s="115" t="s">
        <v>525</v>
      </c>
      <c r="H676" s="115" t="s">
        <v>1725</v>
      </c>
      <c r="I676" s="115" t="s">
        <v>1726</v>
      </c>
      <c r="J676" s="115" t="s">
        <v>183</v>
      </c>
      <c r="K676" s="114">
        <v>-12.19</v>
      </c>
      <c r="L676" s="114">
        <f t="shared" si="17"/>
        <v>-184.92</v>
      </c>
    </row>
    <row r="677" spans="1:12" x14ac:dyDescent="0.25">
      <c r="A677" s="115"/>
      <c r="B677" s="115"/>
      <c r="C677" s="115"/>
      <c r="D677" s="115"/>
      <c r="E677" s="115" t="s">
        <v>378</v>
      </c>
      <c r="F677" s="135">
        <v>43689</v>
      </c>
      <c r="G677" s="115" t="s">
        <v>525</v>
      </c>
      <c r="H677" s="115" t="s">
        <v>1727</v>
      </c>
      <c r="I677" s="115" t="s">
        <v>1726</v>
      </c>
      <c r="J677" s="115" t="s">
        <v>183</v>
      </c>
      <c r="K677" s="114">
        <v>-41.29</v>
      </c>
      <c r="L677" s="114">
        <f t="shared" si="17"/>
        <v>-226.21</v>
      </c>
    </row>
    <row r="678" spans="1:12" x14ac:dyDescent="0.25">
      <c r="A678" s="115"/>
      <c r="B678" s="115"/>
      <c r="C678" s="115"/>
      <c r="D678" s="115"/>
      <c r="E678" s="115" t="s">
        <v>378</v>
      </c>
      <c r="F678" s="135">
        <v>43689</v>
      </c>
      <c r="G678" s="115" t="s">
        <v>525</v>
      </c>
      <c r="H678" s="115" t="s">
        <v>1148</v>
      </c>
      <c r="I678" s="115" t="s">
        <v>1726</v>
      </c>
      <c r="J678" s="115" t="s">
        <v>183</v>
      </c>
      <c r="K678" s="114">
        <v>-19.5</v>
      </c>
      <c r="L678" s="114">
        <f t="shared" si="17"/>
        <v>-245.71</v>
      </c>
    </row>
    <row r="679" spans="1:12" x14ac:dyDescent="0.25">
      <c r="A679" s="115"/>
      <c r="B679" s="115"/>
      <c r="C679" s="115"/>
      <c r="D679" s="115"/>
      <c r="E679" s="115" t="s">
        <v>378</v>
      </c>
      <c r="F679" s="135">
        <v>43691</v>
      </c>
      <c r="G679" s="115" t="s">
        <v>525</v>
      </c>
      <c r="H679" s="115" t="s">
        <v>1274</v>
      </c>
      <c r="I679" s="115" t="s">
        <v>1275</v>
      </c>
      <c r="J679" s="115" t="s">
        <v>115</v>
      </c>
      <c r="K679" s="114">
        <v>-478</v>
      </c>
      <c r="L679" s="114">
        <f t="shared" si="17"/>
        <v>-723.71</v>
      </c>
    </row>
    <row r="680" spans="1:12" x14ac:dyDescent="0.25">
      <c r="A680" s="115"/>
      <c r="B680" s="115"/>
      <c r="C680" s="115"/>
      <c r="D680" s="115"/>
      <c r="E680" s="115" t="s">
        <v>378</v>
      </c>
      <c r="F680" s="135">
        <v>43691</v>
      </c>
      <c r="G680" s="115" t="s">
        <v>525</v>
      </c>
      <c r="H680" s="115" t="s">
        <v>1274</v>
      </c>
      <c r="I680" s="115" t="s">
        <v>1275</v>
      </c>
      <c r="J680" s="115" t="s">
        <v>115</v>
      </c>
      <c r="K680" s="114">
        <v>-478</v>
      </c>
      <c r="L680" s="114">
        <f t="shared" si="17"/>
        <v>-1201.71</v>
      </c>
    </row>
    <row r="681" spans="1:12" x14ac:dyDescent="0.25">
      <c r="A681" s="115"/>
      <c r="B681" s="115"/>
      <c r="C681" s="115"/>
      <c r="D681" s="115"/>
      <c r="E681" s="115" t="s">
        <v>378</v>
      </c>
      <c r="F681" s="135">
        <v>43691</v>
      </c>
      <c r="G681" s="115" t="s">
        <v>525</v>
      </c>
      <c r="H681" s="115" t="s">
        <v>1274</v>
      </c>
      <c r="I681" s="115" t="s">
        <v>1275</v>
      </c>
      <c r="J681" s="115" t="s">
        <v>115</v>
      </c>
      <c r="K681" s="114">
        <v>-478</v>
      </c>
      <c r="L681" s="114">
        <f t="shared" si="17"/>
        <v>-1679.71</v>
      </c>
    </row>
    <row r="682" spans="1:12" x14ac:dyDescent="0.25">
      <c r="A682" s="115"/>
      <c r="B682" s="115"/>
      <c r="C682" s="115"/>
      <c r="D682" s="115"/>
      <c r="E682" s="115" t="s">
        <v>378</v>
      </c>
      <c r="F682" s="135">
        <v>43691</v>
      </c>
      <c r="G682" s="115" t="s">
        <v>525</v>
      </c>
      <c r="H682" s="115" t="s">
        <v>1274</v>
      </c>
      <c r="I682" s="115" t="s">
        <v>1275</v>
      </c>
      <c r="J682" s="115" t="s">
        <v>115</v>
      </c>
      <c r="K682" s="114">
        <v>-478</v>
      </c>
      <c r="L682" s="114">
        <f t="shared" si="17"/>
        <v>-2157.71</v>
      </c>
    </row>
    <row r="683" spans="1:12" x14ac:dyDescent="0.25">
      <c r="A683" s="115"/>
      <c r="B683" s="115"/>
      <c r="C683" s="115"/>
      <c r="D683" s="115"/>
      <c r="E683" s="115" t="s">
        <v>378</v>
      </c>
      <c r="F683" s="135">
        <v>43691</v>
      </c>
      <c r="G683" s="115" t="s">
        <v>525</v>
      </c>
      <c r="H683" s="115" t="s">
        <v>1274</v>
      </c>
      <c r="I683" s="115" t="s">
        <v>1275</v>
      </c>
      <c r="J683" s="115" t="s">
        <v>115</v>
      </c>
      <c r="K683" s="114">
        <v>-478</v>
      </c>
      <c r="L683" s="114">
        <f t="shared" si="17"/>
        <v>-2635.71</v>
      </c>
    </row>
    <row r="684" spans="1:12" x14ac:dyDescent="0.25">
      <c r="A684" s="115"/>
      <c r="B684" s="115"/>
      <c r="C684" s="115"/>
      <c r="D684" s="115"/>
      <c r="E684" s="115" t="s">
        <v>378</v>
      </c>
      <c r="F684" s="135">
        <v>43692</v>
      </c>
      <c r="G684" s="115" t="s">
        <v>525</v>
      </c>
      <c r="H684" s="115" t="s">
        <v>587</v>
      </c>
      <c r="I684" s="115" t="s">
        <v>1728</v>
      </c>
      <c r="J684" s="115" t="s">
        <v>201</v>
      </c>
      <c r="K684" s="114">
        <v>-48.59</v>
      </c>
      <c r="L684" s="114">
        <f t="shared" si="17"/>
        <v>-2684.3</v>
      </c>
    </row>
    <row r="685" spans="1:12" x14ac:dyDescent="0.25">
      <c r="A685" s="115"/>
      <c r="B685" s="115"/>
      <c r="C685" s="115"/>
      <c r="D685" s="115"/>
      <c r="E685" s="115" t="s">
        <v>378</v>
      </c>
      <c r="F685" s="135">
        <v>43692</v>
      </c>
      <c r="G685" s="115" t="s">
        <v>525</v>
      </c>
      <c r="H685" s="115" t="s">
        <v>504</v>
      </c>
      <c r="I685" s="115" t="s">
        <v>1729</v>
      </c>
      <c r="J685" s="115" t="s">
        <v>183</v>
      </c>
      <c r="K685" s="114">
        <v>-11.59</v>
      </c>
      <c r="L685" s="114">
        <f t="shared" si="17"/>
        <v>-2695.89</v>
      </c>
    </row>
    <row r="686" spans="1:12" x14ac:dyDescent="0.25">
      <c r="A686" s="115"/>
      <c r="B686" s="115"/>
      <c r="C686" s="115"/>
      <c r="D686" s="115"/>
      <c r="E686" s="115" t="s">
        <v>378</v>
      </c>
      <c r="F686" s="135">
        <v>43693</v>
      </c>
      <c r="G686" s="115" t="s">
        <v>525</v>
      </c>
      <c r="H686" s="115" t="s">
        <v>504</v>
      </c>
      <c r="I686" s="115" t="s">
        <v>1730</v>
      </c>
      <c r="J686" s="115" t="s">
        <v>183</v>
      </c>
      <c r="K686" s="114">
        <v>-40.51</v>
      </c>
      <c r="L686" s="114">
        <f t="shared" si="17"/>
        <v>-2736.4</v>
      </c>
    </row>
    <row r="687" spans="1:12" x14ac:dyDescent="0.25">
      <c r="A687" s="115"/>
      <c r="B687" s="115"/>
      <c r="C687" s="115"/>
      <c r="D687" s="115"/>
      <c r="E687" s="115" t="s">
        <v>378</v>
      </c>
      <c r="F687" s="135">
        <v>43696</v>
      </c>
      <c r="G687" s="115" t="s">
        <v>525</v>
      </c>
      <c r="H687" s="115" t="s">
        <v>504</v>
      </c>
      <c r="I687" s="115" t="s">
        <v>1731</v>
      </c>
      <c r="J687" s="115" t="s">
        <v>183</v>
      </c>
      <c r="K687" s="114">
        <v>-11.59</v>
      </c>
      <c r="L687" s="114">
        <f t="shared" si="17"/>
        <v>-2747.99</v>
      </c>
    </row>
    <row r="688" spans="1:12" x14ac:dyDescent="0.25">
      <c r="A688" s="115"/>
      <c r="B688" s="115"/>
      <c r="C688" s="115"/>
      <c r="D688" s="115"/>
      <c r="E688" s="115" t="s">
        <v>378</v>
      </c>
      <c r="F688" s="135">
        <v>43696</v>
      </c>
      <c r="G688" s="115" t="s">
        <v>525</v>
      </c>
      <c r="H688" s="115" t="s">
        <v>631</v>
      </c>
      <c r="I688" s="115" t="s">
        <v>1732</v>
      </c>
      <c r="J688" s="115" t="s">
        <v>201</v>
      </c>
      <c r="K688" s="114">
        <v>-70.63</v>
      </c>
      <c r="L688" s="114">
        <f t="shared" si="17"/>
        <v>-2818.62</v>
      </c>
    </row>
    <row r="689" spans="1:12" x14ac:dyDescent="0.25">
      <c r="A689" s="115"/>
      <c r="B689" s="115"/>
      <c r="C689" s="115"/>
      <c r="D689" s="115"/>
      <c r="E689" s="115" t="s">
        <v>378</v>
      </c>
      <c r="F689" s="135">
        <v>43697</v>
      </c>
      <c r="G689" s="115" t="s">
        <v>525</v>
      </c>
      <c r="H689" s="115" t="s">
        <v>379</v>
      </c>
      <c r="I689" s="115" t="s">
        <v>1146</v>
      </c>
      <c r="J689" s="115" t="s">
        <v>205</v>
      </c>
      <c r="K689" s="114">
        <v>-2.99</v>
      </c>
      <c r="L689" s="114">
        <f t="shared" si="17"/>
        <v>-2821.61</v>
      </c>
    </row>
    <row r="690" spans="1:12" x14ac:dyDescent="0.25">
      <c r="A690" s="115"/>
      <c r="B690" s="115"/>
      <c r="C690" s="115"/>
      <c r="D690" s="115"/>
      <c r="E690" s="115" t="s">
        <v>378</v>
      </c>
      <c r="F690" s="135">
        <v>43698</v>
      </c>
      <c r="G690" s="115" t="s">
        <v>335</v>
      </c>
      <c r="H690" s="115" t="s">
        <v>334</v>
      </c>
      <c r="I690" s="115" t="s">
        <v>633</v>
      </c>
      <c r="J690" s="115" t="s">
        <v>205</v>
      </c>
      <c r="K690" s="114">
        <v>-0.15</v>
      </c>
      <c r="L690" s="114">
        <f t="shared" si="17"/>
        <v>-2821.76</v>
      </c>
    </row>
    <row r="691" spans="1:12" x14ac:dyDescent="0.25">
      <c r="A691" s="115"/>
      <c r="B691" s="115"/>
      <c r="C691" s="115"/>
      <c r="D691" s="115"/>
      <c r="E691" s="115" t="s">
        <v>378</v>
      </c>
      <c r="F691" s="135">
        <v>43698</v>
      </c>
      <c r="G691" s="115" t="s">
        <v>525</v>
      </c>
      <c r="H691" s="115" t="s">
        <v>632</v>
      </c>
      <c r="I691" s="115" t="s">
        <v>1147</v>
      </c>
      <c r="J691" s="115" t="s">
        <v>203</v>
      </c>
      <c r="K691" s="114">
        <v>-5</v>
      </c>
      <c r="L691" s="114">
        <f t="shared" si="17"/>
        <v>-2826.76</v>
      </c>
    </row>
    <row r="692" spans="1:12" x14ac:dyDescent="0.25">
      <c r="A692" s="115"/>
      <c r="B692" s="115"/>
      <c r="C692" s="115"/>
      <c r="D692" s="115"/>
      <c r="E692" s="115" t="s">
        <v>378</v>
      </c>
      <c r="F692" s="135">
        <v>43698</v>
      </c>
      <c r="G692" s="115" t="s">
        <v>525</v>
      </c>
      <c r="H692" s="115" t="s">
        <v>1720</v>
      </c>
      <c r="I692" s="115" t="s">
        <v>1733</v>
      </c>
      <c r="J692" s="115" t="s">
        <v>183</v>
      </c>
      <c r="K692" s="114">
        <v>-46.7</v>
      </c>
      <c r="L692" s="114">
        <f t="shared" si="17"/>
        <v>-2873.46</v>
      </c>
    </row>
    <row r="693" spans="1:12" x14ac:dyDescent="0.25">
      <c r="A693" s="115"/>
      <c r="B693" s="115"/>
      <c r="C693" s="115"/>
      <c r="D693" s="115"/>
      <c r="E693" s="115" t="s">
        <v>378</v>
      </c>
      <c r="F693" s="135">
        <v>43698</v>
      </c>
      <c r="G693" s="115" t="s">
        <v>525</v>
      </c>
      <c r="H693" s="115" t="s">
        <v>1144</v>
      </c>
      <c r="I693" s="115" t="s">
        <v>1734</v>
      </c>
      <c r="J693" s="115" t="s">
        <v>183</v>
      </c>
      <c r="K693" s="114">
        <v>-20.62</v>
      </c>
      <c r="L693" s="114">
        <f t="shared" si="17"/>
        <v>-2894.08</v>
      </c>
    </row>
    <row r="694" spans="1:12" x14ac:dyDescent="0.25">
      <c r="A694" s="115"/>
      <c r="B694" s="115"/>
      <c r="C694" s="115"/>
      <c r="D694" s="115"/>
      <c r="E694" s="115" t="s">
        <v>378</v>
      </c>
      <c r="F694" s="135">
        <v>43705</v>
      </c>
      <c r="G694" s="115" t="s">
        <v>525</v>
      </c>
      <c r="H694" s="115" t="s">
        <v>504</v>
      </c>
      <c r="I694" s="115" t="s">
        <v>1735</v>
      </c>
      <c r="J694" s="115" t="s">
        <v>183</v>
      </c>
      <c r="K694" s="114">
        <v>-53.46</v>
      </c>
      <c r="L694" s="114">
        <f t="shared" si="17"/>
        <v>-2947.54</v>
      </c>
    </row>
    <row r="695" spans="1:12" ht="15.75" thickBot="1" x14ac:dyDescent="0.3">
      <c r="A695" s="115"/>
      <c r="B695" s="115"/>
      <c r="C695" s="115"/>
      <c r="D695" s="115"/>
      <c r="E695" s="115" t="s">
        <v>378</v>
      </c>
      <c r="F695" s="135">
        <v>43707</v>
      </c>
      <c r="G695" s="115" t="s">
        <v>525</v>
      </c>
      <c r="H695" s="115" t="s">
        <v>504</v>
      </c>
      <c r="I695" s="115" t="s">
        <v>1736</v>
      </c>
      <c r="J695" s="115" t="s">
        <v>183</v>
      </c>
      <c r="K695" s="117">
        <v>-41.96</v>
      </c>
      <c r="L695" s="117">
        <f t="shared" si="17"/>
        <v>-2989.5</v>
      </c>
    </row>
    <row r="696" spans="1:12" x14ac:dyDescent="0.25">
      <c r="A696" s="115"/>
      <c r="B696" s="115"/>
      <c r="C696" s="115" t="s">
        <v>628</v>
      </c>
      <c r="D696" s="115"/>
      <c r="E696" s="115"/>
      <c r="F696" s="135"/>
      <c r="G696" s="115"/>
      <c r="H696" s="115"/>
      <c r="I696" s="115"/>
      <c r="J696" s="115"/>
      <c r="K696" s="114">
        <f>ROUND(SUM(K663:K695),5)</f>
        <v>-579.94000000000005</v>
      </c>
      <c r="L696" s="114">
        <f>L695</f>
        <v>-2989.5</v>
      </c>
    </row>
    <row r="697" spans="1:12" x14ac:dyDescent="0.25">
      <c r="A697" s="107"/>
      <c r="B697" s="107"/>
      <c r="C697" s="107" t="s">
        <v>629</v>
      </c>
      <c r="D697" s="107"/>
      <c r="E697" s="107"/>
      <c r="F697" s="133"/>
      <c r="G697" s="107"/>
      <c r="H697" s="107"/>
      <c r="I697" s="107"/>
      <c r="J697" s="107"/>
      <c r="K697" s="134"/>
      <c r="L697" s="134">
        <v>0</v>
      </c>
    </row>
    <row r="698" spans="1:12" ht="15.75" thickBot="1" x14ac:dyDescent="0.3">
      <c r="A698" s="115"/>
      <c r="B698" s="115"/>
      <c r="C698" s="115" t="s">
        <v>634</v>
      </c>
      <c r="D698" s="115"/>
      <c r="E698" s="115"/>
      <c r="F698" s="135"/>
      <c r="G698" s="115"/>
      <c r="H698" s="115"/>
      <c r="I698" s="115"/>
      <c r="J698" s="115"/>
      <c r="K698" s="117"/>
      <c r="L698" s="117">
        <f>L697</f>
        <v>0</v>
      </c>
    </row>
    <row r="699" spans="1:12" x14ac:dyDescent="0.25">
      <c r="A699" s="115"/>
      <c r="B699" s="115" t="s">
        <v>380</v>
      </c>
      <c r="C699" s="115"/>
      <c r="D699" s="115"/>
      <c r="E699" s="115"/>
      <c r="F699" s="135"/>
      <c r="G699" s="115"/>
      <c r="H699" s="115"/>
      <c r="I699" s="115"/>
      <c r="J699" s="115"/>
      <c r="K699" s="114">
        <f>ROUND(K662+K696+K698,5)</f>
        <v>-1145.3599999999999</v>
      </c>
      <c r="L699" s="114">
        <f>ROUND(L662+L696+L698,5)</f>
        <v>-4112.5200000000004</v>
      </c>
    </row>
    <row r="700" spans="1:12" x14ac:dyDescent="0.25">
      <c r="A700" s="107"/>
      <c r="B700" s="107" t="s">
        <v>635</v>
      </c>
      <c r="C700" s="107"/>
      <c r="D700" s="107"/>
      <c r="E700" s="107"/>
      <c r="F700" s="133"/>
      <c r="G700" s="107"/>
      <c r="H700" s="107"/>
      <c r="I700" s="107"/>
      <c r="J700" s="107"/>
      <c r="K700" s="134"/>
      <c r="L700" s="134">
        <v>0</v>
      </c>
    </row>
    <row r="701" spans="1:12" x14ac:dyDescent="0.25">
      <c r="A701" s="115"/>
      <c r="B701" s="115" t="s">
        <v>636</v>
      </c>
      <c r="C701" s="115"/>
      <c r="D701" s="115"/>
      <c r="E701" s="115"/>
      <c r="F701" s="135"/>
      <c r="G701" s="115"/>
      <c r="H701" s="115"/>
      <c r="I701" s="115"/>
      <c r="J701" s="115"/>
      <c r="K701" s="114"/>
      <c r="L701" s="114">
        <f>L700</f>
        <v>0</v>
      </c>
    </row>
    <row r="702" spans="1:12" x14ac:dyDescent="0.25">
      <c r="A702" s="107"/>
      <c r="B702" s="107" t="s">
        <v>637</v>
      </c>
      <c r="C702" s="107"/>
      <c r="D702" s="107"/>
      <c r="E702" s="107"/>
      <c r="F702" s="133"/>
      <c r="G702" s="107"/>
      <c r="H702" s="107"/>
      <c r="I702" s="107"/>
      <c r="J702" s="107"/>
      <c r="K702" s="134"/>
      <c r="L702" s="134">
        <v>0</v>
      </c>
    </row>
    <row r="703" spans="1:12" x14ac:dyDescent="0.25">
      <c r="A703" s="115"/>
      <c r="B703" s="115" t="s">
        <v>638</v>
      </c>
      <c r="C703" s="115"/>
      <c r="D703" s="115"/>
      <c r="E703" s="115"/>
      <c r="F703" s="135"/>
      <c r="G703" s="115"/>
      <c r="H703" s="115"/>
      <c r="I703" s="115"/>
      <c r="J703" s="115"/>
      <c r="K703" s="114"/>
      <c r="L703" s="114">
        <f>L702</f>
        <v>0</v>
      </c>
    </row>
    <row r="704" spans="1:12" x14ac:dyDescent="0.25">
      <c r="A704" s="107"/>
      <c r="B704" s="107" t="s">
        <v>293</v>
      </c>
      <c r="C704" s="107"/>
      <c r="D704" s="107"/>
      <c r="E704" s="107"/>
      <c r="F704" s="133"/>
      <c r="G704" s="107"/>
      <c r="H704" s="107"/>
      <c r="I704" s="107"/>
      <c r="J704" s="107"/>
      <c r="K704" s="134"/>
      <c r="L704" s="134">
        <v>-160013.28</v>
      </c>
    </row>
    <row r="705" spans="1:12" x14ac:dyDescent="0.25">
      <c r="A705" s="107"/>
      <c r="B705" s="107"/>
      <c r="C705" s="107" t="s">
        <v>639</v>
      </c>
      <c r="D705" s="107"/>
      <c r="E705" s="107"/>
      <c r="F705" s="133"/>
      <c r="G705" s="107"/>
      <c r="H705" s="107"/>
      <c r="I705" s="107"/>
      <c r="J705" s="107"/>
      <c r="K705" s="134"/>
      <c r="L705" s="134">
        <v>0</v>
      </c>
    </row>
    <row r="706" spans="1:12" x14ac:dyDescent="0.25">
      <c r="A706" s="115"/>
      <c r="B706" s="115"/>
      <c r="C706" s="115" t="s">
        <v>640</v>
      </c>
      <c r="D706" s="115"/>
      <c r="E706" s="115"/>
      <c r="F706" s="135"/>
      <c r="G706" s="115"/>
      <c r="H706" s="115"/>
      <c r="I706" s="115"/>
      <c r="J706" s="115"/>
      <c r="K706" s="114"/>
      <c r="L706" s="114">
        <f>L705</f>
        <v>0</v>
      </c>
    </row>
    <row r="707" spans="1:12" x14ac:dyDescent="0.25">
      <c r="A707" s="107"/>
      <c r="B707" s="107"/>
      <c r="C707" s="107" t="s">
        <v>641</v>
      </c>
      <c r="D707" s="107"/>
      <c r="E707" s="107"/>
      <c r="F707" s="133"/>
      <c r="G707" s="107"/>
      <c r="H707" s="107"/>
      <c r="I707" s="107"/>
      <c r="J707" s="107"/>
      <c r="K707" s="134"/>
      <c r="L707" s="134">
        <v>0</v>
      </c>
    </row>
    <row r="708" spans="1:12" x14ac:dyDescent="0.25">
      <c r="A708" s="115"/>
      <c r="B708" s="115"/>
      <c r="C708" s="115" t="s">
        <v>642</v>
      </c>
      <c r="D708" s="115"/>
      <c r="E708" s="115"/>
      <c r="F708" s="135"/>
      <c r="G708" s="115"/>
      <c r="H708" s="115"/>
      <c r="I708" s="115"/>
      <c r="J708" s="115"/>
      <c r="K708" s="114"/>
      <c r="L708" s="114">
        <f>L707</f>
        <v>0</v>
      </c>
    </row>
    <row r="709" spans="1:12" x14ac:dyDescent="0.25">
      <c r="A709" s="107"/>
      <c r="B709" s="107"/>
      <c r="C709" s="107" t="s">
        <v>643</v>
      </c>
      <c r="D709" s="107"/>
      <c r="E709" s="107"/>
      <c r="F709" s="133"/>
      <c r="G709" s="107"/>
      <c r="H709" s="107"/>
      <c r="I709" s="107"/>
      <c r="J709" s="107"/>
      <c r="K709" s="134"/>
      <c r="L709" s="134">
        <v>0</v>
      </c>
    </row>
    <row r="710" spans="1:12" x14ac:dyDescent="0.25">
      <c r="A710" s="115"/>
      <c r="B710" s="115"/>
      <c r="C710" s="115" t="s">
        <v>644</v>
      </c>
      <c r="D710" s="115"/>
      <c r="E710" s="115"/>
      <c r="F710" s="135"/>
      <c r="G710" s="115"/>
      <c r="H710" s="115"/>
      <c r="I710" s="115"/>
      <c r="J710" s="115"/>
      <c r="K710" s="114"/>
      <c r="L710" s="114">
        <f>L709</f>
        <v>0</v>
      </c>
    </row>
    <row r="711" spans="1:12" x14ac:dyDescent="0.25">
      <c r="A711" s="107"/>
      <c r="B711" s="107"/>
      <c r="C711" s="107" t="s">
        <v>645</v>
      </c>
      <c r="D711" s="107"/>
      <c r="E711" s="107"/>
      <c r="F711" s="133"/>
      <c r="G711" s="107"/>
      <c r="H711" s="107"/>
      <c r="I711" s="107"/>
      <c r="J711" s="107"/>
      <c r="K711" s="134"/>
      <c r="L711" s="134">
        <v>0</v>
      </c>
    </row>
    <row r="712" spans="1:12" x14ac:dyDescent="0.25">
      <c r="A712" s="115"/>
      <c r="B712" s="115"/>
      <c r="C712" s="115" t="s">
        <v>646</v>
      </c>
      <c r="D712" s="115"/>
      <c r="E712" s="115"/>
      <c r="F712" s="135"/>
      <c r="G712" s="115"/>
      <c r="H712" s="115"/>
      <c r="I712" s="115"/>
      <c r="J712" s="115"/>
      <c r="K712" s="114"/>
      <c r="L712" s="114">
        <f>L711</f>
        <v>0</v>
      </c>
    </row>
    <row r="713" spans="1:12" x14ac:dyDescent="0.25">
      <c r="A713" s="107"/>
      <c r="B713" s="107"/>
      <c r="C713" s="107" t="s">
        <v>294</v>
      </c>
      <c r="D713" s="107"/>
      <c r="E713" s="107"/>
      <c r="F713" s="133"/>
      <c r="G713" s="107"/>
      <c r="H713" s="107"/>
      <c r="I713" s="107"/>
      <c r="J713" s="107"/>
      <c r="K713" s="134"/>
      <c r="L713" s="134">
        <v>-245.66</v>
      </c>
    </row>
    <row r="714" spans="1:12" x14ac:dyDescent="0.25">
      <c r="A714" s="107"/>
      <c r="B714" s="107"/>
      <c r="C714" s="107"/>
      <c r="D714" s="107" t="s">
        <v>647</v>
      </c>
      <c r="E714" s="107"/>
      <c r="F714" s="133"/>
      <c r="G714" s="107"/>
      <c r="H714" s="107"/>
      <c r="I714" s="107"/>
      <c r="J714" s="107"/>
      <c r="K714" s="134"/>
      <c r="L714" s="134">
        <v>0</v>
      </c>
    </row>
    <row r="715" spans="1:12" x14ac:dyDescent="0.25">
      <c r="A715" s="115"/>
      <c r="B715" s="115"/>
      <c r="C715" s="115"/>
      <c r="D715" s="115" t="s">
        <v>648</v>
      </c>
      <c r="E715" s="115"/>
      <c r="F715" s="135"/>
      <c r="G715" s="115"/>
      <c r="H715" s="115"/>
      <c r="I715" s="115"/>
      <c r="J715" s="115"/>
      <c r="K715" s="114"/>
      <c r="L715" s="114">
        <f>L714</f>
        <v>0</v>
      </c>
    </row>
    <row r="716" spans="1:12" x14ac:dyDescent="0.25">
      <c r="A716" s="107"/>
      <c r="B716" s="107"/>
      <c r="C716" s="107"/>
      <c r="D716" s="107" t="s">
        <v>649</v>
      </c>
      <c r="E716" s="107"/>
      <c r="F716" s="133"/>
      <c r="G716" s="107"/>
      <c r="H716" s="107"/>
      <c r="I716" s="107"/>
      <c r="J716" s="107"/>
      <c r="K716" s="134"/>
      <c r="L716" s="134">
        <v>0</v>
      </c>
    </row>
    <row r="717" spans="1:12" x14ac:dyDescent="0.25">
      <c r="A717" s="115"/>
      <c r="B717" s="115"/>
      <c r="C717" s="115"/>
      <c r="D717" s="115" t="s">
        <v>650</v>
      </c>
      <c r="E717" s="115"/>
      <c r="F717" s="135"/>
      <c r="G717" s="115"/>
      <c r="H717" s="115"/>
      <c r="I717" s="115"/>
      <c r="J717" s="115"/>
      <c r="K717" s="114"/>
      <c r="L717" s="114">
        <f>L716</f>
        <v>0</v>
      </c>
    </row>
    <row r="718" spans="1:12" x14ac:dyDescent="0.25">
      <c r="A718" s="107"/>
      <c r="B718" s="107"/>
      <c r="C718" s="107"/>
      <c r="D718" s="107" t="s">
        <v>651</v>
      </c>
      <c r="E718" s="107"/>
      <c r="F718" s="133"/>
      <c r="G718" s="107"/>
      <c r="H718" s="107"/>
      <c r="I718" s="107"/>
      <c r="J718" s="107"/>
      <c r="K718" s="134"/>
      <c r="L718" s="134">
        <v>-245.66</v>
      </c>
    </row>
    <row r="719" spans="1:12" x14ac:dyDescent="0.25">
      <c r="A719" s="115"/>
      <c r="B719" s="115"/>
      <c r="C719" s="115"/>
      <c r="D719" s="115"/>
      <c r="E719" s="115" t="s">
        <v>329</v>
      </c>
      <c r="F719" s="135">
        <v>43678</v>
      </c>
      <c r="G719" s="115" t="s">
        <v>1450</v>
      </c>
      <c r="H719" s="115" t="s">
        <v>352</v>
      </c>
      <c r="I719" s="115" t="s">
        <v>1136</v>
      </c>
      <c r="J719" s="115" t="s">
        <v>596</v>
      </c>
      <c r="K719" s="114">
        <v>30.36</v>
      </c>
      <c r="L719" s="114">
        <f t="shared" ref="L719:L751" si="18">ROUND(L718+K719,5)</f>
        <v>-215.3</v>
      </c>
    </row>
    <row r="720" spans="1:12" x14ac:dyDescent="0.25">
      <c r="A720" s="115"/>
      <c r="B720" s="115"/>
      <c r="C720" s="115"/>
      <c r="D720" s="115"/>
      <c r="E720" s="115" t="s">
        <v>375</v>
      </c>
      <c r="F720" s="135">
        <v>43689</v>
      </c>
      <c r="G720" s="115" t="s">
        <v>1585</v>
      </c>
      <c r="H720" s="115" t="s">
        <v>352</v>
      </c>
      <c r="I720" s="115" t="s">
        <v>1586</v>
      </c>
      <c r="J720" s="115" t="s">
        <v>288</v>
      </c>
      <c r="K720" s="114">
        <v>2764.3</v>
      </c>
      <c r="L720" s="114">
        <f t="shared" si="18"/>
        <v>2549</v>
      </c>
    </row>
    <row r="721" spans="1:12" x14ac:dyDescent="0.25">
      <c r="A721" s="115"/>
      <c r="B721" s="115"/>
      <c r="C721" s="115"/>
      <c r="D721" s="115"/>
      <c r="E721" s="115" t="s">
        <v>375</v>
      </c>
      <c r="F721" s="135">
        <v>43690</v>
      </c>
      <c r="G721" s="115" t="s">
        <v>1594</v>
      </c>
      <c r="H721" s="115" t="s">
        <v>495</v>
      </c>
      <c r="I721" s="115" t="s">
        <v>1595</v>
      </c>
      <c r="J721" s="115" t="s">
        <v>288</v>
      </c>
      <c r="K721" s="114">
        <v>27470.93</v>
      </c>
      <c r="L721" s="114">
        <f t="shared" si="18"/>
        <v>30019.93</v>
      </c>
    </row>
    <row r="722" spans="1:12" x14ac:dyDescent="0.25">
      <c r="A722" s="115"/>
      <c r="B722" s="115"/>
      <c r="C722" s="115"/>
      <c r="D722" s="115"/>
      <c r="E722" s="115" t="s">
        <v>375</v>
      </c>
      <c r="F722" s="135">
        <v>43699</v>
      </c>
      <c r="G722" s="115" t="s">
        <v>1654</v>
      </c>
      <c r="H722" s="115" t="s">
        <v>316</v>
      </c>
      <c r="I722" s="115" t="s">
        <v>1655</v>
      </c>
      <c r="J722" s="115" t="s">
        <v>288</v>
      </c>
      <c r="K722" s="114">
        <v>744.33</v>
      </c>
      <c r="L722" s="114">
        <f t="shared" si="18"/>
        <v>30764.26</v>
      </c>
    </row>
    <row r="723" spans="1:12" x14ac:dyDescent="0.25">
      <c r="A723" s="115"/>
      <c r="B723" s="115"/>
      <c r="C723" s="115"/>
      <c r="D723" s="115"/>
      <c r="E723" s="115" t="s">
        <v>329</v>
      </c>
      <c r="F723" s="135">
        <v>43707</v>
      </c>
      <c r="G723" s="115" t="s">
        <v>1737</v>
      </c>
      <c r="H723" s="115" t="s">
        <v>352</v>
      </c>
      <c r="I723" s="115" t="s">
        <v>1738</v>
      </c>
      <c r="J723" s="115" t="s">
        <v>99</v>
      </c>
      <c r="K723" s="114">
        <v>-2354.31</v>
      </c>
      <c r="L723" s="114">
        <f t="shared" si="18"/>
        <v>28409.95</v>
      </c>
    </row>
    <row r="724" spans="1:12" x14ac:dyDescent="0.25">
      <c r="A724" s="115"/>
      <c r="B724" s="115"/>
      <c r="C724" s="115"/>
      <c r="D724" s="115"/>
      <c r="E724" s="115" t="s">
        <v>329</v>
      </c>
      <c r="F724" s="135">
        <v>43707</v>
      </c>
      <c r="G724" s="115" t="s">
        <v>1737</v>
      </c>
      <c r="H724" s="115" t="s">
        <v>352</v>
      </c>
      <c r="I724" s="115" t="s">
        <v>1739</v>
      </c>
      <c r="J724" s="115" t="s">
        <v>99</v>
      </c>
      <c r="K724" s="114">
        <v>-107.12</v>
      </c>
      <c r="L724" s="114">
        <f t="shared" si="18"/>
        <v>28302.83</v>
      </c>
    </row>
    <row r="725" spans="1:12" x14ac:dyDescent="0.25">
      <c r="A725" s="115"/>
      <c r="B725" s="115"/>
      <c r="C725" s="115"/>
      <c r="D725" s="115"/>
      <c r="E725" s="115" t="s">
        <v>329</v>
      </c>
      <c r="F725" s="135">
        <v>43707</v>
      </c>
      <c r="G725" s="115" t="s">
        <v>1737</v>
      </c>
      <c r="H725" s="115" t="s">
        <v>316</v>
      </c>
      <c r="I725" s="115" t="s">
        <v>1740</v>
      </c>
      <c r="J725" s="115" t="s">
        <v>99</v>
      </c>
      <c r="K725" s="114">
        <v>-631.23</v>
      </c>
      <c r="L725" s="114">
        <f t="shared" si="18"/>
        <v>27671.599999999999</v>
      </c>
    </row>
    <row r="726" spans="1:12" x14ac:dyDescent="0.25">
      <c r="A726" s="115"/>
      <c r="B726" s="115"/>
      <c r="C726" s="115"/>
      <c r="D726" s="115"/>
      <c r="E726" s="115" t="s">
        <v>329</v>
      </c>
      <c r="F726" s="135">
        <v>43708</v>
      </c>
      <c r="G726" s="115" t="s">
        <v>1454</v>
      </c>
      <c r="H726" s="115" t="s">
        <v>495</v>
      </c>
      <c r="I726" s="115" t="s">
        <v>1456</v>
      </c>
      <c r="J726" s="115" t="s">
        <v>596</v>
      </c>
      <c r="K726" s="114">
        <v>-431.87</v>
      </c>
      <c r="L726" s="114">
        <f t="shared" si="18"/>
        <v>27239.73</v>
      </c>
    </row>
    <row r="727" spans="1:12" x14ac:dyDescent="0.25">
      <c r="A727" s="115"/>
      <c r="B727" s="115"/>
      <c r="C727" s="115"/>
      <c r="D727" s="115"/>
      <c r="E727" s="115" t="s">
        <v>329</v>
      </c>
      <c r="F727" s="135">
        <v>43708</v>
      </c>
      <c r="G727" s="115" t="s">
        <v>1741</v>
      </c>
      <c r="H727" s="115" t="s">
        <v>495</v>
      </c>
      <c r="I727" s="115" t="s">
        <v>1742</v>
      </c>
      <c r="J727" s="115" t="s">
        <v>346</v>
      </c>
      <c r="K727" s="114">
        <v>-27470.93</v>
      </c>
      <c r="L727" s="114">
        <f t="shared" si="18"/>
        <v>-231.2</v>
      </c>
    </row>
    <row r="728" spans="1:12" x14ac:dyDescent="0.25">
      <c r="A728" s="115"/>
      <c r="B728" s="115"/>
      <c r="C728" s="115"/>
      <c r="D728" s="115"/>
      <c r="E728" s="115" t="s">
        <v>329</v>
      </c>
      <c r="F728" s="135">
        <v>43708</v>
      </c>
      <c r="G728" s="115" t="s">
        <v>1458</v>
      </c>
      <c r="H728" s="115" t="s">
        <v>316</v>
      </c>
      <c r="I728" s="115" t="s">
        <v>1459</v>
      </c>
      <c r="J728" s="115" t="s">
        <v>596</v>
      </c>
      <c r="K728" s="114">
        <v>-21.15</v>
      </c>
      <c r="L728" s="114">
        <f t="shared" si="18"/>
        <v>-252.35</v>
      </c>
    </row>
    <row r="729" spans="1:12" x14ac:dyDescent="0.25">
      <c r="A729" s="115"/>
      <c r="B729" s="115"/>
      <c r="C729" s="115"/>
      <c r="D729" s="115"/>
      <c r="E729" s="115" t="s">
        <v>329</v>
      </c>
      <c r="F729" s="135">
        <v>43708</v>
      </c>
      <c r="G729" s="115" t="s">
        <v>1460</v>
      </c>
      <c r="H729" s="115" t="s">
        <v>316</v>
      </c>
      <c r="I729" s="115" t="s">
        <v>1461</v>
      </c>
      <c r="J729" s="115" t="s">
        <v>596</v>
      </c>
      <c r="K729" s="114">
        <v>-32.590000000000003</v>
      </c>
      <c r="L729" s="114">
        <f t="shared" si="18"/>
        <v>-284.94</v>
      </c>
    </row>
    <row r="730" spans="1:12" x14ac:dyDescent="0.25">
      <c r="A730" s="115"/>
      <c r="B730" s="115"/>
      <c r="C730" s="115"/>
      <c r="D730" s="115"/>
      <c r="E730" s="115" t="s">
        <v>329</v>
      </c>
      <c r="F730" s="135">
        <v>43708</v>
      </c>
      <c r="G730" s="115" t="s">
        <v>1462</v>
      </c>
      <c r="H730" s="115" t="s">
        <v>316</v>
      </c>
      <c r="I730" s="115" t="s">
        <v>1463</v>
      </c>
      <c r="J730" s="115" t="s">
        <v>596</v>
      </c>
      <c r="K730" s="114">
        <v>-65.36</v>
      </c>
      <c r="L730" s="114">
        <f t="shared" si="18"/>
        <v>-350.3</v>
      </c>
    </row>
    <row r="731" spans="1:12" x14ac:dyDescent="0.25">
      <c r="A731" s="115"/>
      <c r="B731" s="115"/>
      <c r="C731" s="115"/>
      <c r="D731" s="115"/>
      <c r="E731" s="115" t="s">
        <v>329</v>
      </c>
      <c r="F731" s="135">
        <v>43708</v>
      </c>
      <c r="G731" s="115" t="s">
        <v>1464</v>
      </c>
      <c r="H731" s="115" t="s">
        <v>495</v>
      </c>
      <c r="I731" s="115" t="s">
        <v>1465</v>
      </c>
      <c r="J731" s="115" t="s">
        <v>596</v>
      </c>
      <c r="K731" s="114">
        <v>-431.87</v>
      </c>
      <c r="L731" s="114">
        <f t="shared" si="18"/>
        <v>-782.17</v>
      </c>
    </row>
    <row r="732" spans="1:12" x14ac:dyDescent="0.25">
      <c r="A732" s="115"/>
      <c r="B732" s="115"/>
      <c r="C732" s="115"/>
      <c r="D732" s="115"/>
      <c r="E732" s="115" t="s">
        <v>329</v>
      </c>
      <c r="F732" s="135">
        <v>43708</v>
      </c>
      <c r="G732" s="115" t="s">
        <v>1466</v>
      </c>
      <c r="H732" s="115" t="s">
        <v>495</v>
      </c>
      <c r="I732" s="115" t="s">
        <v>1467</v>
      </c>
      <c r="J732" s="115" t="s">
        <v>596</v>
      </c>
      <c r="K732" s="114">
        <v>-939.2</v>
      </c>
      <c r="L732" s="114">
        <f t="shared" si="18"/>
        <v>-1721.37</v>
      </c>
    </row>
    <row r="733" spans="1:12" x14ac:dyDescent="0.25">
      <c r="A733" s="115"/>
      <c r="B733" s="115"/>
      <c r="C733" s="115"/>
      <c r="D733" s="115"/>
      <c r="E733" s="115" t="s">
        <v>329</v>
      </c>
      <c r="F733" s="135">
        <v>43708</v>
      </c>
      <c r="G733" s="115" t="s">
        <v>1468</v>
      </c>
      <c r="H733" s="115" t="s">
        <v>495</v>
      </c>
      <c r="I733" s="115" t="s">
        <v>1469</v>
      </c>
      <c r="J733" s="115" t="s">
        <v>596</v>
      </c>
      <c r="K733" s="114">
        <v>-431.87</v>
      </c>
      <c r="L733" s="114">
        <f t="shared" si="18"/>
        <v>-2153.2399999999998</v>
      </c>
    </row>
    <row r="734" spans="1:12" x14ac:dyDescent="0.25">
      <c r="A734" s="115"/>
      <c r="B734" s="115"/>
      <c r="C734" s="115"/>
      <c r="D734" s="115"/>
      <c r="E734" s="115" t="s">
        <v>329</v>
      </c>
      <c r="F734" s="135">
        <v>43708</v>
      </c>
      <c r="G734" s="115" t="s">
        <v>1446</v>
      </c>
      <c r="H734" s="115" t="s">
        <v>495</v>
      </c>
      <c r="I734" s="115" t="s">
        <v>1470</v>
      </c>
      <c r="J734" s="115" t="s">
        <v>596</v>
      </c>
      <c r="K734" s="114">
        <v>-431.87</v>
      </c>
      <c r="L734" s="114">
        <f t="shared" si="18"/>
        <v>-2585.11</v>
      </c>
    </row>
    <row r="735" spans="1:12" x14ac:dyDescent="0.25">
      <c r="A735" s="115"/>
      <c r="B735" s="115"/>
      <c r="C735" s="115"/>
      <c r="D735" s="115"/>
      <c r="E735" s="115" t="s">
        <v>329</v>
      </c>
      <c r="F735" s="135">
        <v>43708</v>
      </c>
      <c r="G735" s="115" t="s">
        <v>1471</v>
      </c>
      <c r="H735" s="115" t="s">
        <v>352</v>
      </c>
      <c r="I735" s="115" t="s">
        <v>1472</v>
      </c>
      <c r="J735" s="115" t="s">
        <v>596</v>
      </c>
      <c r="K735" s="114">
        <v>-77.62</v>
      </c>
      <c r="L735" s="114">
        <f t="shared" si="18"/>
        <v>-2662.73</v>
      </c>
    </row>
    <row r="736" spans="1:12" x14ac:dyDescent="0.25">
      <c r="A736" s="115"/>
      <c r="B736" s="115"/>
      <c r="C736" s="115"/>
      <c r="D736" s="115"/>
      <c r="E736" s="115" t="s">
        <v>329</v>
      </c>
      <c r="F736" s="135">
        <v>43708</v>
      </c>
      <c r="G736" s="115" t="s">
        <v>1473</v>
      </c>
      <c r="H736" s="115" t="s">
        <v>352</v>
      </c>
      <c r="I736" s="115" t="s">
        <v>1474</v>
      </c>
      <c r="J736" s="115" t="s">
        <v>596</v>
      </c>
      <c r="K736" s="114">
        <v>-70.11</v>
      </c>
      <c r="L736" s="114">
        <f t="shared" si="18"/>
        <v>-2732.84</v>
      </c>
    </row>
    <row r="737" spans="1:12" x14ac:dyDescent="0.25">
      <c r="A737" s="115"/>
      <c r="B737" s="115"/>
      <c r="C737" s="115"/>
      <c r="D737" s="115"/>
      <c r="E737" s="115" t="s">
        <v>329</v>
      </c>
      <c r="F737" s="135">
        <v>43708</v>
      </c>
      <c r="G737" s="115" t="s">
        <v>1475</v>
      </c>
      <c r="H737" s="115" t="s">
        <v>352</v>
      </c>
      <c r="I737" s="115" t="s">
        <v>1476</v>
      </c>
      <c r="J737" s="115" t="s">
        <v>596</v>
      </c>
      <c r="K737" s="114">
        <v>-63.51</v>
      </c>
      <c r="L737" s="114">
        <f t="shared" si="18"/>
        <v>-2796.35</v>
      </c>
    </row>
    <row r="738" spans="1:12" x14ac:dyDescent="0.25">
      <c r="A738" s="115"/>
      <c r="B738" s="115"/>
      <c r="C738" s="115"/>
      <c r="D738" s="115"/>
      <c r="E738" s="115" t="s">
        <v>329</v>
      </c>
      <c r="F738" s="135">
        <v>43708</v>
      </c>
      <c r="G738" s="115" t="s">
        <v>1477</v>
      </c>
      <c r="H738" s="115" t="s">
        <v>352</v>
      </c>
      <c r="I738" s="115" t="s">
        <v>1478</v>
      </c>
      <c r="J738" s="115" t="s">
        <v>596</v>
      </c>
      <c r="K738" s="114">
        <v>-43.9</v>
      </c>
      <c r="L738" s="114">
        <f t="shared" si="18"/>
        <v>-2840.25</v>
      </c>
    </row>
    <row r="739" spans="1:12" x14ac:dyDescent="0.25">
      <c r="A739" s="115"/>
      <c r="B739" s="115"/>
      <c r="C739" s="115"/>
      <c r="D739" s="115"/>
      <c r="E739" s="115" t="s">
        <v>329</v>
      </c>
      <c r="F739" s="135">
        <v>43708</v>
      </c>
      <c r="G739" s="115" t="s">
        <v>1479</v>
      </c>
      <c r="H739" s="115" t="s">
        <v>352</v>
      </c>
      <c r="I739" s="115" t="s">
        <v>1480</v>
      </c>
      <c r="J739" s="115" t="s">
        <v>596</v>
      </c>
      <c r="K739" s="114">
        <v>-169.17</v>
      </c>
      <c r="L739" s="114">
        <f t="shared" si="18"/>
        <v>-3009.42</v>
      </c>
    </row>
    <row r="740" spans="1:12" x14ac:dyDescent="0.25">
      <c r="A740" s="115"/>
      <c r="B740" s="115"/>
      <c r="C740" s="115"/>
      <c r="D740" s="115"/>
      <c r="E740" s="115" t="s">
        <v>329</v>
      </c>
      <c r="F740" s="135">
        <v>43708</v>
      </c>
      <c r="G740" s="115" t="s">
        <v>1481</v>
      </c>
      <c r="H740" s="115" t="s">
        <v>352</v>
      </c>
      <c r="I740" s="115" t="s">
        <v>1482</v>
      </c>
      <c r="J740" s="115" t="s">
        <v>596</v>
      </c>
      <c r="K740" s="114">
        <v>-54.43</v>
      </c>
      <c r="L740" s="114">
        <f t="shared" si="18"/>
        <v>-3063.85</v>
      </c>
    </row>
    <row r="741" spans="1:12" x14ac:dyDescent="0.25">
      <c r="A741" s="115"/>
      <c r="B741" s="115"/>
      <c r="C741" s="115"/>
      <c r="D741" s="115"/>
      <c r="E741" s="115" t="s">
        <v>329</v>
      </c>
      <c r="F741" s="135">
        <v>43708</v>
      </c>
      <c r="G741" s="115" t="s">
        <v>1483</v>
      </c>
      <c r="H741" s="115" t="s">
        <v>352</v>
      </c>
      <c r="I741" s="115" t="s">
        <v>1484</v>
      </c>
      <c r="J741" s="115" t="s">
        <v>596</v>
      </c>
      <c r="K741" s="114">
        <v>-31.1</v>
      </c>
      <c r="L741" s="114">
        <f t="shared" si="18"/>
        <v>-3094.95</v>
      </c>
    </row>
    <row r="742" spans="1:12" x14ac:dyDescent="0.25">
      <c r="A742" s="115"/>
      <c r="B742" s="115"/>
      <c r="C742" s="115"/>
      <c r="D742" s="115"/>
      <c r="E742" s="115" t="s">
        <v>329</v>
      </c>
      <c r="F742" s="135">
        <v>43708</v>
      </c>
      <c r="G742" s="115" t="s">
        <v>1485</v>
      </c>
      <c r="H742" s="115" t="s">
        <v>352</v>
      </c>
      <c r="I742" s="115" t="s">
        <v>1486</v>
      </c>
      <c r="J742" s="115" t="s">
        <v>596</v>
      </c>
      <c r="K742" s="114">
        <v>-45.54</v>
      </c>
      <c r="L742" s="114">
        <f t="shared" si="18"/>
        <v>-3140.49</v>
      </c>
    </row>
    <row r="743" spans="1:12" x14ac:dyDescent="0.25">
      <c r="A743" s="115"/>
      <c r="B743" s="115"/>
      <c r="C743" s="115"/>
      <c r="D743" s="115"/>
      <c r="E743" s="115" t="s">
        <v>329</v>
      </c>
      <c r="F743" s="135">
        <v>43708</v>
      </c>
      <c r="G743" s="115" t="s">
        <v>1487</v>
      </c>
      <c r="H743" s="115" t="s">
        <v>352</v>
      </c>
      <c r="I743" s="115" t="s">
        <v>1488</v>
      </c>
      <c r="J743" s="115" t="s">
        <v>596</v>
      </c>
      <c r="K743" s="114">
        <v>-75.09</v>
      </c>
      <c r="L743" s="114">
        <f t="shared" si="18"/>
        <v>-3215.58</v>
      </c>
    </row>
    <row r="744" spans="1:12" x14ac:dyDescent="0.25">
      <c r="A744" s="115"/>
      <c r="B744" s="115"/>
      <c r="C744" s="115"/>
      <c r="D744" s="115"/>
      <c r="E744" s="115" t="s">
        <v>329</v>
      </c>
      <c r="F744" s="135">
        <v>43708</v>
      </c>
      <c r="G744" s="115" t="s">
        <v>1489</v>
      </c>
      <c r="H744" s="115" t="s">
        <v>352</v>
      </c>
      <c r="I744" s="115" t="s">
        <v>1490</v>
      </c>
      <c r="J744" s="115" t="s">
        <v>596</v>
      </c>
      <c r="K744" s="114">
        <v>-60.78</v>
      </c>
      <c r="L744" s="114">
        <f t="shared" si="18"/>
        <v>-3276.36</v>
      </c>
    </row>
    <row r="745" spans="1:12" x14ac:dyDescent="0.25">
      <c r="A745" s="115"/>
      <c r="B745" s="115"/>
      <c r="C745" s="115"/>
      <c r="D745" s="115"/>
      <c r="E745" s="115" t="s">
        <v>329</v>
      </c>
      <c r="F745" s="135">
        <v>43708</v>
      </c>
      <c r="G745" s="115" t="s">
        <v>1491</v>
      </c>
      <c r="H745" s="115" t="s">
        <v>352</v>
      </c>
      <c r="I745" s="115" t="s">
        <v>1492</v>
      </c>
      <c r="J745" s="115" t="s">
        <v>596</v>
      </c>
      <c r="K745" s="114">
        <v>-145.58000000000001</v>
      </c>
      <c r="L745" s="114">
        <f t="shared" si="18"/>
        <v>-3421.94</v>
      </c>
    </row>
    <row r="746" spans="1:12" x14ac:dyDescent="0.25">
      <c r="A746" s="115"/>
      <c r="B746" s="115"/>
      <c r="C746" s="115"/>
      <c r="D746" s="115"/>
      <c r="E746" s="115" t="s">
        <v>329</v>
      </c>
      <c r="F746" s="135">
        <v>43708</v>
      </c>
      <c r="G746" s="115" t="s">
        <v>1493</v>
      </c>
      <c r="H746" s="115" t="s">
        <v>352</v>
      </c>
      <c r="I746" s="115" t="s">
        <v>1494</v>
      </c>
      <c r="J746" s="115" t="s">
        <v>596</v>
      </c>
      <c r="K746" s="114">
        <v>-49.66</v>
      </c>
      <c r="L746" s="114">
        <f t="shared" si="18"/>
        <v>-3471.6</v>
      </c>
    </row>
    <row r="747" spans="1:12" x14ac:dyDescent="0.25">
      <c r="A747" s="115"/>
      <c r="B747" s="115"/>
      <c r="C747" s="115"/>
      <c r="D747" s="115"/>
      <c r="E747" s="115" t="s">
        <v>329</v>
      </c>
      <c r="F747" s="135">
        <v>43708</v>
      </c>
      <c r="G747" s="115" t="s">
        <v>1495</v>
      </c>
      <c r="H747" s="115" t="s">
        <v>352</v>
      </c>
      <c r="I747" s="115" t="s">
        <v>1496</v>
      </c>
      <c r="J747" s="115" t="s">
        <v>596</v>
      </c>
      <c r="K747" s="114">
        <v>-64.709999999999994</v>
      </c>
      <c r="L747" s="114">
        <f t="shared" si="18"/>
        <v>-3536.31</v>
      </c>
    </row>
    <row r="748" spans="1:12" x14ac:dyDescent="0.25">
      <c r="A748" s="115"/>
      <c r="B748" s="115"/>
      <c r="C748" s="115"/>
      <c r="D748" s="115"/>
      <c r="E748" s="115" t="s">
        <v>329</v>
      </c>
      <c r="F748" s="135">
        <v>43708</v>
      </c>
      <c r="G748" s="115" t="s">
        <v>1497</v>
      </c>
      <c r="H748" s="115" t="s">
        <v>352</v>
      </c>
      <c r="I748" s="115" t="s">
        <v>1498</v>
      </c>
      <c r="J748" s="115" t="s">
        <v>596</v>
      </c>
      <c r="K748" s="114">
        <v>-41.66</v>
      </c>
      <c r="L748" s="114">
        <f t="shared" si="18"/>
        <v>-3577.97</v>
      </c>
    </row>
    <row r="749" spans="1:12" x14ac:dyDescent="0.25">
      <c r="A749" s="115"/>
      <c r="B749" s="115"/>
      <c r="C749" s="115"/>
      <c r="D749" s="115"/>
      <c r="E749" s="115" t="s">
        <v>329</v>
      </c>
      <c r="F749" s="135">
        <v>43708</v>
      </c>
      <c r="G749" s="115" t="s">
        <v>1499</v>
      </c>
      <c r="H749" s="115" t="s">
        <v>352</v>
      </c>
      <c r="I749" s="115" t="s">
        <v>1500</v>
      </c>
      <c r="J749" s="115" t="s">
        <v>596</v>
      </c>
      <c r="K749" s="114">
        <v>-124.9</v>
      </c>
      <c r="L749" s="114">
        <f t="shared" si="18"/>
        <v>-3702.87</v>
      </c>
    </row>
    <row r="750" spans="1:12" x14ac:dyDescent="0.25">
      <c r="A750" s="115"/>
      <c r="B750" s="115"/>
      <c r="C750" s="115"/>
      <c r="D750" s="115"/>
      <c r="E750" s="115" t="s">
        <v>329</v>
      </c>
      <c r="F750" s="135">
        <v>43708</v>
      </c>
      <c r="G750" s="115" t="s">
        <v>1499</v>
      </c>
      <c r="H750" s="115" t="s">
        <v>352</v>
      </c>
      <c r="I750" s="115" t="s">
        <v>1501</v>
      </c>
      <c r="J750" s="115" t="s">
        <v>596</v>
      </c>
      <c r="K750" s="114">
        <v>-4.5</v>
      </c>
      <c r="L750" s="114">
        <f t="shared" si="18"/>
        <v>-3707.37</v>
      </c>
    </row>
    <row r="751" spans="1:12" ht="15.75" thickBot="1" x14ac:dyDescent="0.3">
      <c r="A751" s="115"/>
      <c r="B751" s="115"/>
      <c r="C751" s="115"/>
      <c r="D751" s="115"/>
      <c r="E751" s="115" t="s">
        <v>329</v>
      </c>
      <c r="F751" s="135">
        <v>43708</v>
      </c>
      <c r="G751" s="115" t="s">
        <v>1502</v>
      </c>
      <c r="H751" s="115" t="s">
        <v>352</v>
      </c>
      <c r="I751" s="115" t="s">
        <v>1743</v>
      </c>
      <c r="J751" s="115" t="s">
        <v>596</v>
      </c>
      <c r="K751" s="114">
        <v>190.53</v>
      </c>
      <c r="L751" s="114">
        <f t="shared" si="18"/>
        <v>-3516.84</v>
      </c>
    </row>
    <row r="752" spans="1:12" ht="15.75" thickBot="1" x14ac:dyDescent="0.3">
      <c r="A752" s="115"/>
      <c r="B752" s="115"/>
      <c r="C752" s="115"/>
      <c r="D752" s="115" t="s">
        <v>652</v>
      </c>
      <c r="E752" s="115"/>
      <c r="F752" s="135"/>
      <c r="G752" s="115"/>
      <c r="H752" s="115"/>
      <c r="I752" s="115"/>
      <c r="J752" s="115"/>
      <c r="K752" s="121">
        <f>ROUND(SUM(K718:K751),5)</f>
        <v>-3271.18</v>
      </c>
      <c r="L752" s="121">
        <f>L751</f>
        <v>-3516.84</v>
      </c>
    </row>
    <row r="753" spans="1:12" x14ac:dyDescent="0.25">
      <c r="A753" s="115"/>
      <c r="B753" s="115"/>
      <c r="C753" s="115" t="s">
        <v>381</v>
      </c>
      <c r="D753" s="115"/>
      <c r="E753" s="115"/>
      <c r="F753" s="135"/>
      <c r="G753" s="115"/>
      <c r="H753" s="115"/>
      <c r="I753" s="115"/>
      <c r="J753" s="115"/>
      <c r="K753" s="114">
        <f>ROUND(K715+K717+K752,5)</f>
        <v>-3271.18</v>
      </c>
      <c r="L753" s="114">
        <f>ROUND(L715+L717+L752,5)</f>
        <v>-3516.84</v>
      </c>
    </row>
    <row r="754" spans="1:12" x14ac:dyDescent="0.25">
      <c r="A754" s="107"/>
      <c r="B754" s="107"/>
      <c r="C754" s="107" t="s">
        <v>653</v>
      </c>
      <c r="D754" s="107"/>
      <c r="E754" s="107"/>
      <c r="F754" s="133"/>
      <c r="G754" s="107"/>
      <c r="H754" s="107"/>
      <c r="I754" s="107"/>
      <c r="J754" s="107"/>
      <c r="K754" s="134"/>
      <c r="L754" s="134">
        <v>0</v>
      </c>
    </row>
    <row r="755" spans="1:12" x14ac:dyDescent="0.25">
      <c r="A755" s="107"/>
      <c r="B755" s="107"/>
      <c r="C755" s="107"/>
      <c r="D755" s="107" t="s">
        <v>654</v>
      </c>
      <c r="E755" s="107"/>
      <c r="F755" s="133"/>
      <c r="G755" s="107"/>
      <c r="H755" s="107"/>
      <c r="I755" s="107"/>
      <c r="J755" s="107"/>
      <c r="K755" s="134"/>
      <c r="L755" s="134">
        <v>0</v>
      </c>
    </row>
    <row r="756" spans="1:12" x14ac:dyDescent="0.25">
      <c r="A756" s="115"/>
      <c r="B756" s="115"/>
      <c r="C756" s="115"/>
      <c r="D756" s="115" t="s">
        <v>655</v>
      </c>
      <c r="E756" s="115"/>
      <c r="F756" s="135"/>
      <c r="G756" s="115"/>
      <c r="H756" s="115"/>
      <c r="I756" s="115"/>
      <c r="J756" s="115"/>
      <c r="K756" s="114"/>
      <c r="L756" s="114">
        <f>L755</f>
        <v>0</v>
      </c>
    </row>
    <row r="757" spans="1:12" x14ac:dyDescent="0.25">
      <c r="A757" s="107"/>
      <c r="B757" s="107"/>
      <c r="C757" s="107"/>
      <c r="D757" s="107" t="s">
        <v>656</v>
      </c>
      <c r="E757" s="107"/>
      <c r="F757" s="133"/>
      <c r="G757" s="107"/>
      <c r="H757" s="107"/>
      <c r="I757" s="107"/>
      <c r="J757" s="107"/>
      <c r="K757" s="134"/>
      <c r="L757" s="134">
        <v>0</v>
      </c>
    </row>
    <row r="758" spans="1:12" x14ac:dyDescent="0.25">
      <c r="A758" s="115"/>
      <c r="B758" s="115"/>
      <c r="C758" s="115"/>
      <c r="D758" s="115" t="s">
        <v>657</v>
      </c>
      <c r="E758" s="115"/>
      <c r="F758" s="135"/>
      <c r="G758" s="115"/>
      <c r="H758" s="115"/>
      <c r="I758" s="115"/>
      <c r="J758" s="115"/>
      <c r="K758" s="114"/>
      <c r="L758" s="114">
        <f>L757</f>
        <v>0</v>
      </c>
    </row>
    <row r="759" spans="1:12" x14ac:dyDescent="0.25">
      <c r="A759" s="107"/>
      <c r="B759" s="107"/>
      <c r="C759" s="107"/>
      <c r="D759" s="107" t="s">
        <v>658</v>
      </c>
      <c r="E759" s="107"/>
      <c r="F759" s="133"/>
      <c r="G759" s="107"/>
      <c r="H759" s="107"/>
      <c r="I759" s="107"/>
      <c r="J759" s="107"/>
      <c r="K759" s="134"/>
      <c r="L759" s="134">
        <v>0</v>
      </c>
    </row>
    <row r="760" spans="1:12" x14ac:dyDescent="0.25">
      <c r="A760" s="115"/>
      <c r="B760" s="115"/>
      <c r="C760" s="115"/>
      <c r="D760" s="115" t="s">
        <v>659</v>
      </c>
      <c r="E760" s="115"/>
      <c r="F760" s="135"/>
      <c r="G760" s="115"/>
      <c r="H760" s="115"/>
      <c r="I760" s="115"/>
      <c r="J760" s="115"/>
      <c r="K760" s="114"/>
      <c r="L760" s="114">
        <f>L759</f>
        <v>0</v>
      </c>
    </row>
    <row r="761" spans="1:12" x14ac:dyDescent="0.25">
      <c r="A761" s="107"/>
      <c r="B761" s="107"/>
      <c r="C761" s="107"/>
      <c r="D761" s="107" t="s">
        <v>660</v>
      </c>
      <c r="E761" s="107"/>
      <c r="F761" s="133"/>
      <c r="G761" s="107"/>
      <c r="H761" s="107"/>
      <c r="I761" s="107"/>
      <c r="J761" s="107"/>
      <c r="K761" s="134"/>
      <c r="L761" s="134">
        <v>0</v>
      </c>
    </row>
    <row r="762" spans="1:12" x14ac:dyDescent="0.25">
      <c r="A762" s="115"/>
      <c r="B762" s="115"/>
      <c r="C762" s="115"/>
      <c r="D762" s="115" t="s">
        <v>661</v>
      </c>
      <c r="E762" s="115"/>
      <c r="F762" s="135"/>
      <c r="G762" s="115"/>
      <c r="H762" s="115"/>
      <c r="I762" s="115"/>
      <c r="J762" s="115"/>
      <c r="K762" s="114"/>
      <c r="L762" s="114">
        <f>L761</f>
        <v>0</v>
      </c>
    </row>
    <row r="763" spans="1:12" x14ac:dyDescent="0.25">
      <c r="A763" s="107"/>
      <c r="B763" s="107"/>
      <c r="C763" s="107"/>
      <c r="D763" s="107" t="s">
        <v>662</v>
      </c>
      <c r="E763" s="107"/>
      <c r="F763" s="133"/>
      <c r="G763" s="107"/>
      <c r="H763" s="107"/>
      <c r="I763" s="107"/>
      <c r="J763" s="107"/>
      <c r="K763" s="134"/>
      <c r="L763" s="134">
        <v>0</v>
      </c>
    </row>
    <row r="764" spans="1:12" x14ac:dyDescent="0.25">
      <c r="A764" s="115"/>
      <c r="B764" s="115"/>
      <c r="C764" s="115"/>
      <c r="D764" s="115" t="s">
        <v>663</v>
      </c>
      <c r="E764" s="115"/>
      <c r="F764" s="135"/>
      <c r="G764" s="115"/>
      <c r="H764" s="115"/>
      <c r="I764" s="115"/>
      <c r="J764" s="115"/>
      <c r="K764" s="114"/>
      <c r="L764" s="114">
        <f>L763</f>
        <v>0</v>
      </c>
    </row>
    <row r="765" spans="1:12" x14ac:dyDescent="0.25">
      <c r="A765" s="107"/>
      <c r="B765" s="107"/>
      <c r="C765" s="107"/>
      <c r="D765" s="107" t="s">
        <v>664</v>
      </c>
      <c r="E765" s="107"/>
      <c r="F765" s="133"/>
      <c r="G765" s="107"/>
      <c r="H765" s="107"/>
      <c r="I765" s="107"/>
      <c r="J765" s="107"/>
      <c r="K765" s="134"/>
      <c r="L765" s="134">
        <v>0</v>
      </c>
    </row>
    <row r="766" spans="1:12" x14ac:dyDescent="0.25">
      <c r="A766" s="115"/>
      <c r="B766" s="115"/>
      <c r="C766" s="115"/>
      <c r="D766" s="115" t="s">
        <v>665</v>
      </c>
      <c r="E766" s="115"/>
      <c r="F766" s="135"/>
      <c r="G766" s="115"/>
      <c r="H766" s="115"/>
      <c r="I766" s="115"/>
      <c r="J766" s="115"/>
      <c r="K766" s="114"/>
      <c r="L766" s="114">
        <f>L765</f>
        <v>0</v>
      </c>
    </row>
    <row r="767" spans="1:12" x14ac:dyDescent="0.25">
      <c r="A767" s="107"/>
      <c r="B767" s="107"/>
      <c r="C767" s="107"/>
      <c r="D767" s="107" t="s">
        <v>666</v>
      </c>
      <c r="E767" s="107"/>
      <c r="F767" s="133"/>
      <c r="G767" s="107"/>
      <c r="H767" s="107"/>
      <c r="I767" s="107"/>
      <c r="J767" s="107"/>
      <c r="K767" s="134"/>
      <c r="L767" s="134">
        <v>0</v>
      </c>
    </row>
    <row r="768" spans="1:12" x14ac:dyDescent="0.25">
      <c r="A768" s="115"/>
      <c r="B768" s="115"/>
      <c r="C768" s="115"/>
      <c r="D768" s="115" t="s">
        <v>667</v>
      </c>
      <c r="E768" s="115"/>
      <c r="F768" s="135"/>
      <c r="G768" s="115"/>
      <c r="H768" s="115"/>
      <c r="I768" s="115"/>
      <c r="J768" s="115"/>
      <c r="K768" s="114"/>
      <c r="L768" s="114">
        <f>L767</f>
        <v>0</v>
      </c>
    </row>
    <row r="769" spans="1:12" x14ac:dyDescent="0.25">
      <c r="A769" s="107"/>
      <c r="B769" s="107"/>
      <c r="C769" s="107"/>
      <c r="D769" s="107" t="s">
        <v>668</v>
      </c>
      <c r="E769" s="107"/>
      <c r="F769" s="133"/>
      <c r="G769" s="107"/>
      <c r="H769" s="107"/>
      <c r="I769" s="107"/>
      <c r="J769" s="107"/>
      <c r="K769" s="134"/>
      <c r="L769" s="134">
        <v>0</v>
      </c>
    </row>
    <row r="770" spans="1:12" x14ac:dyDescent="0.25">
      <c r="A770" s="115"/>
      <c r="B770" s="115"/>
      <c r="C770" s="115"/>
      <c r="D770" s="115" t="s">
        <v>669</v>
      </c>
      <c r="E770" s="115"/>
      <c r="F770" s="135"/>
      <c r="G770" s="115"/>
      <c r="H770" s="115"/>
      <c r="I770" s="115"/>
      <c r="J770" s="115"/>
      <c r="K770" s="114"/>
      <c r="L770" s="114">
        <f>L769</f>
        <v>0</v>
      </c>
    </row>
    <row r="771" spans="1:12" x14ac:dyDescent="0.25">
      <c r="A771" s="107"/>
      <c r="B771" s="107"/>
      <c r="C771" s="107"/>
      <c r="D771" s="107" t="s">
        <v>670</v>
      </c>
      <c r="E771" s="107"/>
      <c r="F771" s="133"/>
      <c r="G771" s="107"/>
      <c r="H771" s="107"/>
      <c r="I771" s="107"/>
      <c r="J771" s="107"/>
      <c r="K771" s="134"/>
      <c r="L771" s="134">
        <v>0</v>
      </c>
    </row>
    <row r="772" spans="1:12" x14ac:dyDescent="0.25">
      <c r="A772" s="115"/>
      <c r="B772" s="115"/>
      <c r="C772" s="115"/>
      <c r="D772" s="115" t="s">
        <v>671</v>
      </c>
      <c r="E772" s="115"/>
      <c r="F772" s="135"/>
      <c r="G772" s="115"/>
      <c r="H772" s="115"/>
      <c r="I772" s="115"/>
      <c r="J772" s="115"/>
      <c r="K772" s="114"/>
      <c r="L772" s="114">
        <f>L771</f>
        <v>0</v>
      </c>
    </row>
    <row r="773" spans="1:12" x14ac:dyDescent="0.25">
      <c r="A773" s="107"/>
      <c r="B773" s="107"/>
      <c r="C773" s="107"/>
      <c r="D773" s="107" t="s">
        <v>672</v>
      </c>
      <c r="E773" s="107"/>
      <c r="F773" s="133"/>
      <c r="G773" s="107"/>
      <c r="H773" s="107"/>
      <c r="I773" s="107"/>
      <c r="J773" s="107"/>
      <c r="K773" s="134"/>
      <c r="L773" s="134">
        <v>0</v>
      </c>
    </row>
    <row r="774" spans="1:12" ht="15.75" thickBot="1" x14ac:dyDescent="0.3">
      <c r="A774" s="115"/>
      <c r="B774" s="115"/>
      <c r="C774" s="115"/>
      <c r="D774" s="115" t="s">
        <v>673</v>
      </c>
      <c r="E774" s="115"/>
      <c r="F774" s="135"/>
      <c r="G774" s="115"/>
      <c r="H774" s="115"/>
      <c r="I774" s="115"/>
      <c r="J774" s="115"/>
      <c r="K774" s="117"/>
      <c r="L774" s="117">
        <f>L773</f>
        <v>0</v>
      </c>
    </row>
    <row r="775" spans="1:12" x14ac:dyDescent="0.25">
      <c r="A775" s="115"/>
      <c r="B775" s="115"/>
      <c r="C775" s="115" t="s">
        <v>674</v>
      </c>
      <c r="D775" s="115"/>
      <c r="E775" s="115"/>
      <c r="F775" s="135"/>
      <c r="G775" s="115"/>
      <c r="H775" s="115"/>
      <c r="I775" s="115"/>
      <c r="J775" s="115"/>
      <c r="K775" s="114"/>
      <c r="L775" s="114">
        <f>ROUND(L756+L758+L760+L762+L764+L766+L768+L770+L772+L774,5)</f>
        <v>0</v>
      </c>
    </row>
    <row r="776" spans="1:12" x14ac:dyDescent="0.25">
      <c r="A776" s="107"/>
      <c r="B776" s="107"/>
      <c r="C776" s="107" t="s">
        <v>376</v>
      </c>
      <c r="D776" s="107"/>
      <c r="E776" s="107"/>
      <c r="F776" s="133"/>
      <c r="G776" s="107"/>
      <c r="H776" s="107"/>
      <c r="I776" s="107"/>
      <c r="J776" s="107"/>
      <c r="K776" s="134"/>
      <c r="L776" s="134">
        <v>0</v>
      </c>
    </row>
    <row r="777" spans="1:12" x14ac:dyDescent="0.25">
      <c r="A777" s="115"/>
      <c r="B777" s="115"/>
      <c r="C777" s="115"/>
      <c r="D777" s="115"/>
      <c r="E777" s="115" t="s">
        <v>375</v>
      </c>
      <c r="F777" s="135">
        <v>43690</v>
      </c>
      <c r="G777" s="115" t="s">
        <v>1592</v>
      </c>
      <c r="H777" s="115" t="s">
        <v>351</v>
      </c>
      <c r="I777" s="115" t="s">
        <v>1593</v>
      </c>
      <c r="J777" s="115" t="s">
        <v>288</v>
      </c>
      <c r="K777" s="114">
        <v>311.7</v>
      </c>
      <c r="L777" s="114">
        <f t="shared" ref="L777:L783" si="19">ROUND(L776+K777,5)</f>
        <v>311.7</v>
      </c>
    </row>
    <row r="778" spans="1:12" x14ac:dyDescent="0.25">
      <c r="A778" s="115"/>
      <c r="B778" s="115"/>
      <c r="C778" s="115"/>
      <c r="D778" s="115"/>
      <c r="E778" s="115" t="s">
        <v>375</v>
      </c>
      <c r="F778" s="135">
        <v>43705</v>
      </c>
      <c r="G778" s="115" t="s">
        <v>1682</v>
      </c>
      <c r="H778" s="115" t="s">
        <v>311</v>
      </c>
      <c r="I778" s="115" t="s">
        <v>1683</v>
      </c>
      <c r="J778" s="115" t="s">
        <v>288</v>
      </c>
      <c r="K778" s="114">
        <v>677.17</v>
      </c>
      <c r="L778" s="114">
        <f t="shared" si="19"/>
        <v>988.87</v>
      </c>
    </row>
    <row r="779" spans="1:12" x14ac:dyDescent="0.25">
      <c r="A779" s="115"/>
      <c r="B779" s="115"/>
      <c r="C779" s="115"/>
      <c r="D779" s="115"/>
      <c r="E779" s="115" t="s">
        <v>329</v>
      </c>
      <c r="F779" s="135">
        <v>43707</v>
      </c>
      <c r="G779" s="115" t="s">
        <v>1737</v>
      </c>
      <c r="H779" s="115" t="s">
        <v>311</v>
      </c>
      <c r="I779" s="115" t="s">
        <v>1744</v>
      </c>
      <c r="J779" s="115" t="s">
        <v>99</v>
      </c>
      <c r="K779" s="114">
        <v>-545.87</v>
      </c>
      <c r="L779" s="114">
        <f t="shared" si="19"/>
        <v>443</v>
      </c>
    </row>
    <row r="780" spans="1:12" x14ac:dyDescent="0.25">
      <c r="A780" s="115"/>
      <c r="B780" s="115"/>
      <c r="C780" s="115"/>
      <c r="D780" s="115"/>
      <c r="E780" s="115" t="s">
        <v>329</v>
      </c>
      <c r="F780" s="135">
        <v>43707</v>
      </c>
      <c r="G780" s="115" t="s">
        <v>1737</v>
      </c>
      <c r="H780" s="115" t="s">
        <v>311</v>
      </c>
      <c r="I780" s="115" t="s">
        <v>1745</v>
      </c>
      <c r="J780" s="115" t="s">
        <v>99</v>
      </c>
      <c r="K780" s="114">
        <v>-430.3</v>
      </c>
      <c r="L780" s="114">
        <f t="shared" si="19"/>
        <v>12.7</v>
      </c>
    </row>
    <row r="781" spans="1:12" x14ac:dyDescent="0.25">
      <c r="A781" s="115"/>
      <c r="B781" s="115"/>
      <c r="C781" s="115"/>
      <c r="D781" s="115"/>
      <c r="E781" s="115" t="s">
        <v>329</v>
      </c>
      <c r="F781" s="135">
        <v>43708</v>
      </c>
      <c r="G781" s="115" t="s">
        <v>1138</v>
      </c>
      <c r="H781" s="115" t="s">
        <v>351</v>
      </c>
      <c r="I781" s="115" t="s">
        <v>1746</v>
      </c>
      <c r="J781" s="115" t="s">
        <v>346</v>
      </c>
      <c r="K781" s="114">
        <v>-311.7</v>
      </c>
      <c r="L781" s="114">
        <f t="shared" si="19"/>
        <v>-299</v>
      </c>
    </row>
    <row r="782" spans="1:12" x14ac:dyDescent="0.25">
      <c r="A782" s="115"/>
      <c r="B782" s="115"/>
      <c r="C782" s="115"/>
      <c r="D782" s="115"/>
      <c r="E782" s="115" t="s">
        <v>329</v>
      </c>
      <c r="F782" s="135">
        <v>43708</v>
      </c>
      <c r="G782" s="115" t="s">
        <v>1452</v>
      </c>
      <c r="H782" s="115" t="s">
        <v>311</v>
      </c>
      <c r="I782" s="115" t="s">
        <v>1453</v>
      </c>
      <c r="J782" s="115" t="s">
        <v>596</v>
      </c>
      <c r="K782" s="114">
        <v>-94.38</v>
      </c>
      <c r="L782" s="114">
        <f t="shared" si="19"/>
        <v>-393.38</v>
      </c>
    </row>
    <row r="783" spans="1:12" ht="15.75" thickBot="1" x14ac:dyDescent="0.3">
      <c r="A783" s="115"/>
      <c r="B783" s="115"/>
      <c r="C783" s="115"/>
      <c r="D783" s="115"/>
      <c r="E783" s="115" t="s">
        <v>329</v>
      </c>
      <c r="F783" s="135">
        <v>43708</v>
      </c>
      <c r="G783" s="115" t="s">
        <v>1457</v>
      </c>
      <c r="H783" s="115" t="s">
        <v>311</v>
      </c>
      <c r="I783" s="115" t="s">
        <v>1747</v>
      </c>
      <c r="J783" s="115" t="s">
        <v>596</v>
      </c>
      <c r="K783" s="117">
        <v>-36.92</v>
      </c>
      <c r="L783" s="117">
        <f t="shared" si="19"/>
        <v>-430.3</v>
      </c>
    </row>
    <row r="784" spans="1:12" x14ac:dyDescent="0.25">
      <c r="A784" s="115"/>
      <c r="B784" s="115"/>
      <c r="C784" s="115" t="s">
        <v>382</v>
      </c>
      <c r="D784" s="115"/>
      <c r="E784" s="115"/>
      <c r="F784" s="135"/>
      <c r="G784" s="115"/>
      <c r="H784" s="115"/>
      <c r="I784" s="115"/>
      <c r="J784" s="115"/>
      <c r="K784" s="114">
        <f>ROUND(SUM(K776:K783),5)</f>
        <v>-430.3</v>
      </c>
      <c r="L784" s="114">
        <f>L783</f>
        <v>-430.3</v>
      </c>
    </row>
    <row r="785" spans="1:12" x14ac:dyDescent="0.25">
      <c r="A785" s="107"/>
      <c r="B785" s="107"/>
      <c r="C785" s="107" t="s">
        <v>295</v>
      </c>
      <c r="D785" s="107"/>
      <c r="E785" s="107"/>
      <c r="F785" s="133"/>
      <c r="G785" s="107"/>
      <c r="H785" s="107"/>
      <c r="I785" s="107"/>
      <c r="J785" s="107"/>
      <c r="K785" s="134"/>
      <c r="L785" s="134">
        <v>-1632.72</v>
      </c>
    </row>
    <row r="786" spans="1:12" x14ac:dyDescent="0.25">
      <c r="A786" s="115"/>
      <c r="B786" s="115"/>
      <c r="C786" s="115"/>
      <c r="D786" s="115"/>
      <c r="E786" s="115" t="s">
        <v>332</v>
      </c>
      <c r="F786" s="135">
        <v>43678</v>
      </c>
      <c r="G786" s="115" t="s">
        <v>335</v>
      </c>
      <c r="H786" s="115" t="s">
        <v>337</v>
      </c>
      <c r="I786" s="115" t="s">
        <v>1322</v>
      </c>
      <c r="J786" s="115" t="s">
        <v>264</v>
      </c>
      <c r="K786" s="114">
        <v>878.06</v>
      </c>
      <c r="L786" s="114">
        <f t="shared" ref="L786:L817" si="20">ROUND(L785+K786,5)</f>
        <v>-754.66</v>
      </c>
    </row>
    <row r="787" spans="1:12" x14ac:dyDescent="0.25">
      <c r="A787" s="115"/>
      <c r="B787" s="115"/>
      <c r="C787" s="115"/>
      <c r="D787" s="115"/>
      <c r="E787" s="115" t="s">
        <v>332</v>
      </c>
      <c r="F787" s="135">
        <v>43678</v>
      </c>
      <c r="G787" s="115" t="s">
        <v>335</v>
      </c>
      <c r="H787" s="115" t="s">
        <v>337</v>
      </c>
      <c r="I787" s="115" t="s">
        <v>1323</v>
      </c>
      <c r="J787" s="115" t="s">
        <v>264</v>
      </c>
      <c r="K787" s="114">
        <v>17585.849999999999</v>
      </c>
      <c r="L787" s="114">
        <f t="shared" si="20"/>
        <v>16831.189999999999</v>
      </c>
    </row>
    <row r="788" spans="1:12" x14ac:dyDescent="0.25">
      <c r="A788" s="115"/>
      <c r="B788" s="115"/>
      <c r="C788" s="115"/>
      <c r="D788" s="115"/>
      <c r="E788" s="115" t="s">
        <v>329</v>
      </c>
      <c r="F788" s="135">
        <v>43679</v>
      </c>
      <c r="G788" s="115" t="s">
        <v>1748</v>
      </c>
      <c r="H788" s="115" t="s">
        <v>337</v>
      </c>
      <c r="I788" s="115" t="s">
        <v>1749</v>
      </c>
      <c r="J788" s="115" t="s">
        <v>747</v>
      </c>
      <c r="K788" s="114">
        <v>-343.91</v>
      </c>
      <c r="L788" s="114">
        <f t="shared" si="20"/>
        <v>16487.28</v>
      </c>
    </row>
    <row r="789" spans="1:12" x14ac:dyDescent="0.25">
      <c r="A789" s="115"/>
      <c r="B789" s="115"/>
      <c r="C789" s="115"/>
      <c r="D789" s="115"/>
      <c r="E789" s="115" t="s">
        <v>329</v>
      </c>
      <c r="F789" s="135">
        <v>43679</v>
      </c>
      <c r="G789" s="115" t="s">
        <v>1748</v>
      </c>
      <c r="H789" s="115" t="s">
        <v>337</v>
      </c>
      <c r="I789" s="115" t="s">
        <v>1750</v>
      </c>
      <c r="J789" s="115" t="s">
        <v>747</v>
      </c>
      <c r="K789" s="114">
        <v>-534.15</v>
      </c>
      <c r="L789" s="114">
        <f t="shared" si="20"/>
        <v>15953.13</v>
      </c>
    </row>
    <row r="790" spans="1:12" x14ac:dyDescent="0.25">
      <c r="A790" s="115"/>
      <c r="B790" s="115"/>
      <c r="C790" s="115"/>
      <c r="D790" s="115"/>
      <c r="E790" s="115" t="s">
        <v>329</v>
      </c>
      <c r="F790" s="135">
        <v>43679</v>
      </c>
      <c r="G790" s="115" t="s">
        <v>1748</v>
      </c>
      <c r="H790" s="115" t="s">
        <v>337</v>
      </c>
      <c r="I790" s="115" t="s">
        <v>1751</v>
      </c>
      <c r="J790" s="115" t="s">
        <v>747</v>
      </c>
      <c r="K790" s="114">
        <v>-17585.849999999999</v>
      </c>
      <c r="L790" s="114">
        <f t="shared" si="20"/>
        <v>-1632.72</v>
      </c>
    </row>
    <row r="791" spans="1:12" x14ac:dyDescent="0.25">
      <c r="A791" s="115"/>
      <c r="B791" s="115"/>
      <c r="C791" s="115"/>
      <c r="D791" s="115"/>
      <c r="E791" s="115" t="s">
        <v>329</v>
      </c>
      <c r="F791" s="135">
        <v>43679</v>
      </c>
      <c r="G791" s="115" t="s">
        <v>1216</v>
      </c>
      <c r="H791" s="115" t="s">
        <v>337</v>
      </c>
      <c r="I791" s="115" t="s">
        <v>1752</v>
      </c>
      <c r="J791" s="115" t="s">
        <v>402</v>
      </c>
      <c r="K791" s="114">
        <v>-2633.75</v>
      </c>
      <c r="L791" s="114">
        <f t="shared" si="20"/>
        <v>-4266.47</v>
      </c>
    </row>
    <row r="792" spans="1:12" x14ac:dyDescent="0.25">
      <c r="A792" s="115"/>
      <c r="B792" s="115"/>
      <c r="C792" s="115"/>
      <c r="D792" s="115"/>
      <c r="E792" s="115" t="s">
        <v>332</v>
      </c>
      <c r="F792" s="135">
        <v>43682</v>
      </c>
      <c r="G792" s="115" t="s">
        <v>335</v>
      </c>
      <c r="H792" s="115" t="s">
        <v>337</v>
      </c>
      <c r="I792" s="115" t="s">
        <v>1191</v>
      </c>
      <c r="J792" s="115" t="s">
        <v>258</v>
      </c>
      <c r="K792" s="114">
        <v>109.34</v>
      </c>
      <c r="L792" s="114">
        <f t="shared" si="20"/>
        <v>-4157.13</v>
      </c>
    </row>
    <row r="793" spans="1:12" x14ac:dyDescent="0.25">
      <c r="A793" s="115"/>
      <c r="B793" s="115"/>
      <c r="C793" s="115"/>
      <c r="D793" s="115"/>
      <c r="E793" s="115" t="s">
        <v>332</v>
      </c>
      <c r="F793" s="135">
        <v>43682</v>
      </c>
      <c r="G793" s="115" t="s">
        <v>335</v>
      </c>
      <c r="H793" s="115" t="s">
        <v>337</v>
      </c>
      <c r="I793" s="115" t="s">
        <v>1324</v>
      </c>
      <c r="J793" s="115" t="s">
        <v>264</v>
      </c>
      <c r="K793" s="114">
        <v>5752.46</v>
      </c>
      <c r="L793" s="114">
        <f t="shared" si="20"/>
        <v>1595.33</v>
      </c>
    </row>
    <row r="794" spans="1:12" x14ac:dyDescent="0.25">
      <c r="A794" s="115"/>
      <c r="B794" s="115"/>
      <c r="C794" s="115"/>
      <c r="D794" s="115"/>
      <c r="E794" s="115" t="s">
        <v>332</v>
      </c>
      <c r="F794" s="135">
        <v>43682</v>
      </c>
      <c r="G794" s="115" t="s">
        <v>335</v>
      </c>
      <c r="H794" s="115" t="s">
        <v>337</v>
      </c>
      <c r="I794" s="115" t="s">
        <v>1325</v>
      </c>
      <c r="J794" s="115" t="s">
        <v>264</v>
      </c>
      <c r="K794" s="114">
        <v>632.91999999999996</v>
      </c>
      <c r="L794" s="114">
        <f t="shared" si="20"/>
        <v>2228.25</v>
      </c>
    </row>
    <row r="795" spans="1:12" x14ac:dyDescent="0.25">
      <c r="A795" s="115"/>
      <c r="B795" s="115"/>
      <c r="C795" s="115"/>
      <c r="D795" s="115"/>
      <c r="E795" s="115" t="s">
        <v>329</v>
      </c>
      <c r="F795" s="135">
        <v>43683</v>
      </c>
      <c r="G795" s="115" t="s">
        <v>1753</v>
      </c>
      <c r="H795" s="115" t="s">
        <v>337</v>
      </c>
      <c r="I795" s="115" t="s">
        <v>1754</v>
      </c>
      <c r="J795" s="115" t="s">
        <v>747</v>
      </c>
      <c r="K795" s="114">
        <v>-185.38</v>
      </c>
      <c r="L795" s="114">
        <f t="shared" si="20"/>
        <v>2042.87</v>
      </c>
    </row>
    <row r="796" spans="1:12" x14ac:dyDescent="0.25">
      <c r="A796" s="115"/>
      <c r="B796" s="115"/>
      <c r="C796" s="115"/>
      <c r="D796" s="115"/>
      <c r="E796" s="115" t="s">
        <v>329</v>
      </c>
      <c r="F796" s="135">
        <v>43683</v>
      </c>
      <c r="G796" s="115" t="s">
        <v>1753</v>
      </c>
      <c r="H796" s="115" t="s">
        <v>337</v>
      </c>
      <c r="I796" s="115" t="s">
        <v>1755</v>
      </c>
      <c r="J796" s="115" t="s">
        <v>747</v>
      </c>
      <c r="K796" s="114">
        <v>-447.54</v>
      </c>
      <c r="L796" s="114">
        <f t="shared" si="20"/>
        <v>1595.33</v>
      </c>
    </row>
    <row r="797" spans="1:12" x14ac:dyDescent="0.25">
      <c r="A797" s="115"/>
      <c r="B797" s="115"/>
      <c r="C797" s="115"/>
      <c r="D797" s="115"/>
      <c r="E797" s="115" t="s">
        <v>329</v>
      </c>
      <c r="F797" s="135">
        <v>43683</v>
      </c>
      <c r="G797" s="115" t="s">
        <v>1753</v>
      </c>
      <c r="H797" s="115" t="s">
        <v>337</v>
      </c>
      <c r="I797" s="115" t="s">
        <v>1756</v>
      </c>
      <c r="J797" s="115" t="s">
        <v>747</v>
      </c>
      <c r="K797" s="114">
        <v>-5752.46</v>
      </c>
      <c r="L797" s="114">
        <f t="shared" si="20"/>
        <v>-4157.13</v>
      </c>
    </row>
    <row r="798" spans="1:12" x14ac:dyDescent="0.25">
      <c r="A798" s="115"/>
      <c r="B798" s="115"/>
      <c r="C798" s="115"/>
      <c r="D798" s="115"/>
      <c r="E798" s="115" t="s">
        <v>329</v>
      </c>
      <c r="F798" s="135">
        <v>43683</v>
      </c>
      <c r="G798" s="115" t="s">
        <v>1757</v>
      </c>
      <c r="H798" s="115" t="s">
        <v>337</v>
      </c>
      <c r="I798" s="115" t="s">
        <v>1758</v>
      </c>
      <c r="J798" s="115" t="s">
        <v>402</v>
      </c>
      <c r="K798" s="114">
        <v>-109.34</v>
      </c>
      <c r="L798" s="114">
        <f t="shared" si="20"/>
        <v>-4266.47</v>
      </c>
    </row>
    <row r="799" spans="1:12" x14ac:dyDescent="0.25">
      <c r="A799" s="115"/>
      <c r="B799" s="115"/>
      <c r="C799" s="115"/>
      <c r="D799" s="115"/>
      <c r="E799" s="115" t="s">
        <v>332</v>
      </c>
      <c r="F799" s="135">
        <v>43685</v>
      </c>
      <c r="G799" s="115" t="s">
        <v>335</v>
      </c>
      <c r="H799" s="115" t="s">
        <v>337</v>
      </c>
      <c r="I799" s="115" t="s">
        <v>1197</v>
      </c>
      <c r="J799" s="115" t="s">
        <v>258</v>
      </c>
      <c r="K799" s="114">
        <v>2040</v>
      </c>
      <c r="L799" s="114">
        <f t="shared" si="20"/>
        <v>-2226.4699999999998</v>
      </c>
    </row>
    <row r="800" spans="1:12" x14ac:dyDescent="0.25">
      <c r="A800" s="115"/>
      <c r="B800" s="115"/>
      <c r="C800" s="115"/>
      <c r="D800" s="115"/>
      <c r="E800" s="115" t="s">
        <v>332</v>
      </c>
      <c r="F800" s="135">
        <v>43685</v>
      </c>
      <c r="G800" s="115" t="s">
        <v>335</v>
      </c>
      <c r="H800" s="115" t="s">
        <v>337</v>
      </c>
      <c r="I800" s="115" t="s">
        <v>1327</v>
      </c>
      <c r="J800" s="115" t="s">
        <v>264</v>
      </c>
      <c r="K800" s="114">
        <v>586.37</v>
      </c>
      <c r="L800" s="114">
        <f t="shared" si="20"/>
        <v>-1640.1</v>
      </c>
    </row>
    <row r="801" spans="1:12" x14ac:dyDescent="0.25">
      <c r="A801" s="115"/>
      <c r="B801" s="115"/>
      <c r="C801" s="115"/>
      <c r="D801" s="115"/>
      <c r="E801" s="115" t="s">
        <v>332</v>
      </c>
      <c r="F801" s="135">
        <v>43685</v>
      </c>
      <c r="G801" s="115" t="s">
        <v>335</v>
      </c>
      <c r="H801" s="115" t="s">
        <v>337</v>
      </c>
      <c r="I801" s="115" t="s">
        <v>1328</v>
      </c>
      <c r="J801" s="115" t="s">
        <v>264</v>
      </c>
      <c r="K801" s="114">
        <v>896.09</v>
      </c>
      <c r="L801" s="114">
        <f t="shared" si="20"/>
        <v>-744.01</v>
      </c>
    </row>
    <row r="802" spans="1:12" x14ac:dyDescent="0.25">
      <c r="A802" s="115"/>
      <c r="B802" s="115"/>
      <c r="C802" s="115"/>
      <c r="D802" s="115"/>
      <c r="E802" s="115" t="s">
        <v>332</v>
      </c>
      <c r="F802" s="135">
        <v>43685</v>
      </c>
      <c r="G802" s="115" t="s">
        <v>335</v>
      </c>
      <c r="H802" s="115" t="s">
        <v>337</v>
      </c>
      <c r="I802" s="115" t="s">
        <v>1329</v>
      </c>
      <c r="J802" s="115" t="s">
        <v>264</v>
      </c>
      <c r="K802" s="114">
        <v>4045.34</v>
      </c>
      <c r="L802" s="114">
        <f t="shared" si="20"/>
        <v>3301.33</v>
      </c>
    </row>
    <row r="803" spans="1:12" x14ac:dyDescent="0.25">
      <c r="A803" s="115"/>
      <c r="B803" s="115"/>
      <c r="C803" s="115"/>
      <c r="D803" s="115"/>
      <c r="E803" s="115" t="s">
        <v>332</v>
      </c>
      <c r="F803" s="135">
        <v>43685</v>
      </c>
      <c r="G803" s="115" t="s">
        <v>335</v>
      </c>
      <c r="H803" s="115" t="s">
        <v>337</v>
      </c>
      <c r="I803" s="115" t="s">
        <v>1330</v>
      </c>
      <c r="J803" s="115" t="s">
        <v>264</v>
      </c>
      <c r="K803" s="114">
        <v>414.37</v>
      </c>
      <c r="L803" s="114">
        <f t="shared" si="20"/>
        <v>3715.7</v>
      </c>
    </row>
    <row r="804" spans="1:12" x14ac:dyDescent="0.25">
      <c r="A804" s="115"/>
      <c r="B804" s="115"/>
      <c r="C804" s="115"/>
      <c r="D804" s="115"/>
      <c r="E804" s="115" t="s">
        <v>332</v>
      </c>
      <c r="F804" s="135">
        <v>43685</v>
      </c>
      <c r="G804" s="115" t="s">
        <v>335</v>
      </c>
      <c r="H804" s="115" t="s">
        <v>337</v>
      </c>
      <c r="I804" s="115" t="s">
        <v>1327</v>
      </c>
      <c r="J804" s="115" t="s">
        <v>264</v>
      </c>
      <c r="K804" s="114">
        <v>246.37</v>
      </c>
      <c r="L804" s="114">
        <f t="shared" si="20"/>
        <v>3962.07</v>
      </c>
    </row>
    <row r="805" spans="1:12" x14ac:dyDescent="0.25">
      <c r="A805" s="115"/>
      <c r="B805" s="115"/>
      <c r="C805" s="115"/>
      <c r="D805" s="115"/>
      <c r="E805" s="115" t="s">
        <v>332</v>
      </c>
      <c r="F805" s="135">
        <v>43685</v>
      </c>
      <c r="G805" s="115" t="s">
        <v>335</v>
      </c>
      <c r="H805" s="115" t="s">
        <v>337</v>
      </c>
      <c r="I805" s="115" t="s">
        <v>1331</v>
      </c>
      <c r="J805" s="115" t="s">
        <v>264</v>
      </c>
      <c r="K805" s="114">
        <v>28.37</v>
      </c>
      <c r="L805" s="114">
        <f t="shared" si="20"/>
        <v>3990.44</v>
      </c>
    </row>
    <row r="806" spans="1:12" x14ac:dyDescent="0.25">
      <c r="A806" s="115"/>
      <c r="B806" s="115"/>
      <c r="C806" s="115"/>
      <c r="D806" s="115"/>
      <c r="E806" s="115" t="s">
        <v>329</v>
      </c>
      <c r="F806" s="135">
        <v>43686</v>
      </c>
      <c r="G806" s="115" t="s">
        <v>1759</v>
      </c>
      <c r="H806" s="115" t="s">
        <v>337</v>
      </c>
      <c r="I806" s="115" t="s">
        <v>1760</v>
      </c>
      <c r="J806" s="115" t="s">
        <v>747</v>
      </c>
      <c r="K806" s="114">
        <v>-155.80000000000001</v>
      </c>
      <c r="L806" s="114">
        <f t="shared" si="20"/>
        <v>3834.64</v>
      </c>
    </row>
    <row r="807" spans="1:12" x14ac:dyDescent="0.25">
      <c r="A807" s="115"/>
      <c r="B807" s="115"/>
      <c r="C807" s="115"/>
      <c r="D807" s="115"/>
      <c r="E807" s="115" t="s">
        <v>329</v>
      </c>
      <c r="F807" s="135">
        <v>43686</v>
      </c>
      <c r="G807" s="115" t="s">
        <v>1759</v>
      </c>
      <c r="H807" s="115" t="s">
        <v>337</v>
      </c>
      <c r="I807" s="115" t="s">
        <v>1761</v>
      </c>
      <c r="J807" s="115" t="s">
        <v>747</v>
      </c>
      <c r="K807" s="114">
        <v>-258.57</v>
      </c>
      <c r="L807" s="114">
        <f t="shared" si="20"/>
        <v>3576.07</v>
      </c>
    </row>
    <row r="808" spans="1:12" x14ac:dyDescent="0.25">
      <c r="A808" s="115"/>
      <c r="B808" s="115"/>
      <c r="C808" s="115"/>
      <c r="D808" s="115"/>
      <c r="E808" s="115" t="s">
        <v>329</v>
      </c>
      <c r="F808" s="135">
        <v>43686</v>
      </c>
      <c r="G808" s="115" t="s">
        <v>1759</v>
      </c>
      <c r="H808" s="115" t="s">
        <v>337</v>
      </c>
      <c r="I808" s="115" t="s">
        <v>1762</v>
      </c>
      <c r="J808" s="115" t="s">
        <v>747</v>
      </c>
      <c r="K808" s="114">
        <v>-4941.43</v>
      </c>
      <c r="L808" s="114">
        <f t="shared" si="20"/>
        <v>-1365.36</v>
      </c>
    </row>
    <row r="809" spans="1:12" x14ac:dyDescent="0.25">
      <c r="A809" s="115"/>
      <c r="B809" s="115"/>
      <c r="C809" s="115"/>
      <c r="D809" s="115"/>
      <c r="E809" s="115" t="s">
        <v>329</v>
      </c>
      <c r="F809" s="135">
        <v>43686</v>
      </c>
      <c r="G809" s="115" t="s">
        <v>1763</v>
      </c>
      <c r="H809" s="115" t="s">
        <v>337</v>
      </c>
      <c r="I809" s="115" t="s">
        <v>1764</v>
      </c>
      <c r="J809" s="115" t="s">
        <v>747</v>
      </c>
      <c r="K809" s="114">
        <v>-16.11</v>
      </c>
      <c r="L809" s="114">
        <f t="shared" si="20"/>
        <v>-1381.47</v>
      </c>
    </row>
    <row r="810" spans="1:12" x14ac:dyDescent="0.25">
      <c r="A810" s="115"/>
      <c r="B810" s="115"/>
      <c r="C810" s="115"/>
      <c r="D810" s="115"/>
      <c r="E810" s="115" t="s">
        <v>329</v>
      </c>
      <c r="F810" s="135">
        <v>43686</v>
      </c>
      <c r="G810" s="115" t="s">
        <v>1763</v>
      </c>
      <c r="H810" s="115" t="s">
        <v>337</v>
      </c>
      <c r="I810" s="115" t="s">
        <v>1765</v>
      </c>
      <c r="J810" s="115" t="s">
        <v>747</v>
      </c>
      <c r="K810" s="114">
        <v>-12.26</v>
      </c>
      <c r="L810" s="114">
        <f t="shared" si="20"/>
        <v>-1393.73</v>
      </c>
    </row>
    <row r="811" spans="1:12" x14ac:dyDescent="0.25">
      <c r="A811" s="115"/>
      <c r="B811" s="115"/>
      <c r="C811" s="115"/>
      <c r="D811" s="115"/>
      <c r="E811" s="115" t="s">
        <v>329</v>
      </c>
      <c r="F811" s="135">
        <v>43686</v>
      </c>
      <c r="G811" s="115" t="s">
        <v>1763</v>
      </c>
      <c r="H811" s="115" t="s">
        <v>337</v>
      </c>
      <c r="I811" s="115" t="s">
        <v>1766</v>
      </c>
      <c r="J811" s="115" t="s">
        <v>747</v>
      </c>
      <c r="K811" s="114">
        <v>-832.74</v>
      </c>
      <c r="L811" s="114">
        <f t="shared" si="20"/>
        <v>-2226.4699999999998</v>
      </c>
    </row>
    <row r="812" spans="1:12" x14ac:dyDescent="0.25">
      <c r="A812" s="115"/>
      <c r="B812" s="115"/>
      <c r="C812" s="115"/>
      <c r="D812" s="115"/>
      <c r="E812" s="115" t="s">
        <v>332</v>
      </c>
      <c r="F812" s="135">
        <v>43686</v>
      </c>
      <c r="G812" s="115" t="s">
        <v>1201</v>
      </c>
      <c r="H812" s="115" t="s">
        <v>1202</v>
      </c>
      <c r="I812" s="115" t="s">
        <v>1203</v>
      </c>
      <c r="J812" s="115" t="s">
        <v>258</v>
      </c>
      <c r="K812" s="114">
        <v>593.75</v>
      </c>
      <c r="L812" s="114">
        <f t="shared" si="20"/>
        <v>-1632.72</v>
      </c>
    </row>
    <row r="813" spans="1:12" x14ac:dyDescent="0.25">
      <c r="A813" s="115"/>
      <c r="B813" s="115"/>
      <c r="C813" s="115"/>
      <c r="D813" s="115"/>
      <c r="E813" s="115" t="s">
        <v>375</v>
      </c>
      <c r="F813" s="135">
        <v>43686</v>
      </c>
      <c r="G813" s="115" t="s">
        <v>1572</v>
      </c>
      <c r="H813" s="115" t="s">
        <v>1205</v>
      </c>
      <c r="I813" s="115" t="s">
        <v>1206</v>
      </c>
      <c r="J813" s="115" t="s">
        <v>288</v>
      </c>
      <c r="K813" s="114">
        <v>1000</v>
      </c>
      <c r="L813" s="114">
        <f t="shared" si="20"/>
        <v>-632.72</v>
      </c>
    </row>
    <row r="814" spans="1:12" x14ac:dyDescent="0.25">
      <c r="A814" s="115"/>
      <c r="B814" s="115"/>
      <c r="C814" s="115"/>
      <c r="D814" s="115"/>
      <c r="E814" s="115" t="s">
        <v>329</v>
      </c>
      <c r="F814" s="135">
        <v>43686</v>
      </c>
      <c r="G814" s="115" t="s">
        <v>1767</v>
      </c>
      <c r="H814" s="115" t="s">
        <v>337</v>
      </c>
      <c r="I814" s="115" t="s">
        <v>1768</v>
      </c>
      <c r="J814" s="115" t="s">
        <v>100</v>
      </c>
      <c r="K814" s="114">
        <v>-2400</v>
      </c>
      <c r="L814" s="114">
        <f t="shared" si="20"/>
        <v>-3032.72</v>
      </c>
    </row>
    <row r="815" spans="1:12" x14ac:dyDescent="0.25">
      <c r="A815" s="115"/>
      <c r="B815" s="115"/>
      <c r="C815" s="115"/>
      <c r="D815" s="115"/>
      <c r="E815" s="115" t="s">
        <v>336</v>
      </c>
      <c r="F815" s="135">
        <v>43691</v>
      </c>
      <c r="G815" s="115" t="s">
        <v>335</v>
      </c>
      <c r="H815" s="115" t="s">
        <v>337</v>
      </c>
      <c r="I815" s="115" t="s">
        <v>1333</v>
      </c>
      <c r="J815" s="115" t="s">
        <v>264</v>
      </c>
      <c r="K815" s="114">
        <v>-896.09</v>
      </c>
      <c r="L815" s="114">
        <f t="shared" si="20"/>
        <v>-3928.81</v>
      </c>
    </row>
    <row r="816" spans="1:12" x14ac:dyDescent="0.25">
      <c r="A816" s="115"/>
      <c r="B816" s="115"/>
      <c r="C816" s="115"/>
      <c r="D816" s="115"/>
      <c r="E816" s="115" t="s">
        <v>336</v>
      </c>
      <c r="F816" s="135">
        <v>43691</v>
      </c>
      <c r="G816" s="115" t="s">
        <v>335</v>
      </c>
      <c r="H816" s="115" t="s">
        <v>337</v>
      </c>
      <c r="I816" s="115" t="s">
        <v>1333</v>
      </c>
      <c r="J816" s="115" t="s">
        <v>264</v>
      </c>
      <c r="K816" s="114">
        <v>-50</v>
      </c>
      <c r="L816" s="114">
        <f t="shared" si="20"/>
        <v>-3978.81</v>
      </c>
    </row>
    <row r="817" spans="1:12" x14ac:dyDescent="0.25">
      <c r="A817" s="115"/>
      <c r="B817" s="115"/>
      <c r="C817" s="115"/>
      <c r="D817" s="115"/>
      <c r="E817" s="115" t="s">
        <v>332</v>
      </c>
      <c r="F817" s="135">
        <v>43692</v>
      </c>
      <c r="G817" s="115" t="s">
        <v>335</v>
      </c>
      <c r="H817" s="115" t="s">
        <v>337</v>
      </c>
      <c r="I817" s="115" t="s">
        <v>1220</v>
      </c>
      <c r="J817" s="115" t="s">
        <v>258</v>
      </c>
      <c r="K817" s="114">
        <v>2400</v>
      </c>
      <c r="L817" s="114">
        <f t="shared" si="20"/>
        <v>-1578.81</v>
      </c>
    </row>
    <row r="818" spans="1:12" x14ac:dyDescent="0.25">
      <c r="A818" s="115"/>
      <c r="B818" s="115"/>
      <c r="C818" s="115"/>
      <c r="D818" s="115"/>
      <c r="E818" s="115" t="s">
        <v>332</v>
      </c>
      <c r="F818" s="135">
        <v>43692</v>
      </c>
      <c r="G818" s="115" t="s">
        <v>335</v>
      </c>
      <c r="H818" s="115" t="s">
        <v>337</v>
      </c>
      <c r="I818" s="115" t="s">
        <v>1334</v>
      </c>
      <c r="J818" s="115" t="s">
        <v>264</v>
      </c>
      <c r="K818" s="114">
        <v>1142.46</v>
      </c>
      <c r="L818" s="114">
        <f t="shared" ref="L818:L849" si="21">ROUND(L817+K818,5)</f>
        <v>-436.35</v>
      </c>
    </row>
    <row r="819" spans="1:12" x14ac:dyDescent="0.25">
      <c r="A819" s="115"/>
      <c r="B819" s="115"/>
      <c r="C819" s="115"/>
      <c r="D819" s="115"/>
      <c r="E819" s="115" t="s">
        <v>332</v>
      </c>
      <c r="F819" s="135">
        <v>43692</v>
      </c>
      <c r="G819" s="115" t="s">
        <v>335</v>
      </c>
      <c r="H819" s="115" t="s">
        <v>337</v>
      </c>
      <c r="I819" s="115" t="s">
        <v>1334</v>
      </c>
      <c r="J819" s="115" t="s">
        <v>264</v>
      </c>
      <c r="K819" s="114">
        <v>554.34</v>
      </c>
      <c r="L819" s="114">
        <f t="shared" si="21"/>
        <v>117.99</v>
      </c>
    </row>
    <row r="820" spans="1:12" x14ac:dyDescent="0.25">
      <c r="A820" s="115"/>
      <c r="B820" s="115"/>
      <c r="C820" s="115"/>
      <c r="D820" s="115"/>
      <c r="E820" s="115" t="s">
        <v>332</v>
      </c>
      <c r="F820" s="135">
        <v>43692</v>
      </c>
      <c r="G820" s="115" t="s">
        <v>335</v>
      </c>
      <c r="H820" s="115" t="s">
        <v>337</v>
      </c>
      <c r="I820" s="115" t="s">
        <v>1335</v>
      </c>
      <c r="J820" s="115" t="s">
        <v>264</v>
      </c>
      <c r="K820" s="114">
        <v>161.24</v>
      </c>
      <c r="L820" s="114">
        <f t="shared" si="21"/>
        <v>279.23</v>
      </c>
    </row>
    <row r="821" spans="1:12" x14ac:dyDescent="0.25">
      <c r="A821" s="115"/>
      <c r="B821" s="115"/>
      <c r="C821" s="115"/>
      <c r="D821" s="115"/>
      <c r="E821" s="115" t="s">
        <v>329</v>
      </c>
      <c r="F821" s="135">
        <v>43693</v>
      </c>
      <c r="G821" s="115" t="s">
        <v>1769</v>
      </c>
      <c r="H821" s="115" t="s">
        <v>337</v>
      </c>
      <c r="I821" s="115" t="s">
        <v>1770</v>
      </c>
      <c r="J821" s="115" t="s">
        <v>747</v>
      </c>
      <c r="K821" s="114">
        <v>-45.54</v>
      </c>
      <c r="L821" s="114">
        <f t="shared" si="21"/>
        <v>233.69</v>
      </c>
    </row>
    <row r="822" spans="1:12" x14ac:dyDescent="0.25">
      <c r="A822" s="115"/>
      <c r="B822" s="115"/>
      <c r="C822" s="115"/>
      <c r="D822" s="115"/>
      <c r="E822" s="115" t="s">
        <v>329</v>
      </c>
      <c r="F822" s="135">
        <v>43693</v>
      </c>
      <c r="G822" s="115" t="s">
        <v>1769</v>
      </c>
      <c r="H822" s="115" t="s">
        <v>337</v>
      </c>
      <c r="I822" s="115" t="s">
        <v>1771</v>
      </c>
      <c r="J822" s="115" t="s">
        <v>747</v>
      </c>
      <c r="K822" s="114">
        <v>-115.7</v>
      </c>
      <c r="L822" s="114">
        <f t="shared" si="21"/>
        <v>117.99</v>
      </c>
    </row>
    <row r="823" spans="1:12" x14ac:dyDescent="0.25">
      <c r="A823" s="115"/>
      <c r="B823" s="115"/>
      <c r="C823" s="115"/>
      <c r="D823" s="115"/>
      <c r="E823" s="115" t="s">
        <v>329</v>
      </c>
      <c r="F823" s="135">
        <v>43693</v>
      </c>
      <c r="G823" s="115" t="s">
        <v>1769</v>
      </c>
      <c r="H823" s="115" t="s">
        <v>337</v>
      </c>
      <c r="I823" s="115" t="s">
        <v>1772</v>
      </c>
      <c r="J823" s="115" t="s">
        <v>747</v>
      </c>
      <c r="K823" s="114">
        <v>-1696.8</v>
      </c>
      <c r="L823" s="114">
        <f t="shared" si="21"/>
        <v>-1578.81</v>
      </c>
    </row>
    <row r="824" spans="1:12" x14ac:dyDescent="0.25">
      <c r="A824" s="115"/>
      <c r="B824" s="115"/>
      <c r="C824" s="115"/>
      <c r="D824" s="115"/>
      <c r="E824" s="115" t="s">
        <v>329</v>
      </c>
      <c r="F824" s="135">
        <v>43693</v>
      </c>
      <c r="G824" s="115" t="s">
        <v>1773</v>
      </c>
      <c r="H824" s="115" t="s">
        <v>337</v>
      </c>
      <c r="I824" s="115" t="s">
        <v>1774</v>
      </c>
      <c r="J824" s="115" t="s">
        <v>402</v>
      </c>
      <c r="K824" s="114">
        <v>-2750</v>
      </c>
      <c r="L824" s="114">
        <f t="shared" si="21"/>
        <v>-4328.8100000000004</v>
      </c>
    </row>
    <row r="825" spans="1:12" x14ac:dyDescent="0.25">
      <c r="A825" s="115"/>
      <c r="B825" s="115"/>
      <c r="C825" s="115"/>
      <c r="D825" s="115"/>
      <c r="E825" s="115" t="s">
        <v>332</v>
      </c>
      <c r="F825" s="135">
        <v>43699</v>
      </c>
      <c r="G825" s="115" t="s">
        <v>335</v>
      </c>
      <c r="H825" s="115" t="s">
        <v>337</v>
      </c>
      <c r="I825" s="115" t="s">
        <v>1226</v>
      </c>
      <c r="J825" s="115" t="s">
        <v>258</v>
      </c>
      <c r="K825" s="114">
        <v>1250</v>
      </c>
      <c r="L825" s="114">
        <f t="shared" si="21"/>
        <v>-3078.81</v>
      </c>
    </row>
    <row r="826" spans="1:12" x14ac:dyDescent="0.25">
      <c r="A826" s="115"/>
      <c r="B826" s="115"/>
      <c r="C826" s="115"/>
      <c r="D826" s="115"/>
      <c r="E826" s="115" t="s">
        <v>332</v>
      </c>
      <c r="F826" s="135">
        <v>43699</v>
      </c>
      <c r="G826" s="115" t="s">
        <v>335</v>
      </c>
      <c r="H826" s="115" t="s">
        <v>337</v>
      </c>
      <c r="I826" s="115" t="s">
        <v>1336</v>
      </c>
      <c r="J826" s="115" t="s">
        <v>264</v>
      </c>
      <c r="K826" s="114">
        <v>1333.32</v>
      </c>
      <c r="L826" s="114">
        <f t="shared" si="21"/>
        <v>-1745.49</v>
      </c>
    </row>
    <row r="827" spans="1:12" x14ac:dyDescent="0.25">
      <c r="A827" s="115"/>
      <c r="B827" s="115"/>
      <c r="C827" s="115"/>
      <c r="D827" s="115"/>
      <c r="E827" s="115" t="s">
        <v>332</v>
      </c>
      <c r="F827" s="135">
        <v>43699</v>
      </c>
      <c r="G827" s="115" t="s">
        <v>335</v>
      </c>
      <c r="H827" s="115" t="s">
        <v>337</v>
      </c>
      <c r="I827" s="115" t="s">
        <v>1336</v>
      </c>
      <c r="J827" s="115" t="s">
        <v>264</v>
      </c>
      <c r="K827" s="114">
        <v>184.78</v>
      </c>
      <c r="L827" s="114">
        <f t="shared" si="21"/>
        <v>-1560.71</v>
      </c>
    </row>
    <row r="828" spans="1:12" x14ac:dyDescent="0.25">
      <c r="A828" s="115"/>
      <c r="B828" s="115"/>
      <c r="C828" s="115"/>
      <c r="D828" s="115"/>
      <c r="E828" s="115" t="s">
        <v>332</v>
      </c>
      <c r="F828" s="135">
        <v>43699</v>
      </c>
      <c r="G828" s="115" t="s">
        <v>335</v>
      </c>
      <c r="H828" s="115" t="s">
        <v>337</v>
      </c>
      <c r="I828" s="115" t="s">
        <v>1337</v>
      </c>
      <c r="J828" s="115" t="s">
        <v>264</v>
      </c>
      <c r="K828" s="114">
        <v>51.57</v>
      </c>
      <c r="L828" s="114">
        <f t="shared" si="21"/>
        <v>-1509.14</v>
      </c>
    </row>
    <row r="829" spans="1:12" x14ac:dyDescent="0.25">
      <c r="A829" s="115"/>
      <c r="B829" s="115"/>
      <c r="C829" s="115"/>
      <c r="D829" s="115"/>
      <c r="E829" s="115" t="s">
        <v>332</v>
      </c>
      <c r="F829" s="135">
        <v>43700</v>
      </c>
      <c r="G829" s="115" t="s">
        <v>1229</v>
      </c>
      <c r="H829" s="115" t="s">
        <v>1230</v>
      </c>
      <c r="I829" s="115" t="s">
        <v>1231</v>
      </c>
      <c r="J829" s="115" t="s">
        <v>258</v>
      </c>
      <c r="K829" s="114">
        <v>1250</v>
      </c>
      <c r="L829" s="114">
        <f t="shared" si="21"/>
        <v>-259.14</v>
      </c>
    </row>
    <row r="830" spans="1:12" x14ac:dyDescent="0.25">
      <c r="A830" s="115"/>
      <c r="B830" s="115"/>
      <c r="C830" s="115"/>
      <c r="D830" s="115"/>
      <c r="E830" s="115" t="s">
        <v>329</v>
      </c>
      <c r="F830" s="135">
        <v>43700</v>
      </c>
      <c r="G830" s="115" t="s">
        <v>1775</v>
      </c>
      <c r="H830" s="115" t="s">
        <v>337</v>
      </c>
      <c r="I830" s="115" t="s">
        <v>1776</v>
      </c>
      <c r="J830" s="115" t="s">
        <v>747</v>
      </c>
      <c r="K830" s="114">
        <v>-26.17</v>
      </c>
      <c r="L830" s="114">
        <f t="shared" si="21"/>
        <v>-285.31</v>
      </c>
    </row>
    <row r="831" spans="1:12" x14ac:dyDescent="0.25">
      <c r="A831" s="115"/>
      <c r="B831" s="115"/>
      <c r="C831" s="115"/>
      <c r="D831" s="115"/>
      <c r="E831" s="115" t="s">
        <v>329</v>
      </c>
      <c r="F831" s="135">
        <v>43700</v>
      </c>
      <c r="G831" s="115" t="s">
        <v>1775</v>
      </c>
      <c r="H831" s="115" t="s">
        <v>337</v>
      </c>
      <c r="I831" s="115" t="s">
        <v>1777</v>
      </c>
      <c r="J831" s="115" t="s">
        <v>747</v>
      </c>
      <c r="K831" s="114">
        <v>-25.4</v>
      </c>
      <c r="L831" s="114">
        <f t="shared" si="21"/>
        <v>-310.70999999999998</v>
      </c>
    </row>
    <row r="832" spans="1:12" x14ac:dyDescent="0.25">
      <c r="A832" s="115"/>
      <c r="B832" s="115"/>
      <c r="C832" s="115"/>
      <c r="D832" s="115"/>
      <c r="E832" s="115" t="s">
        <v>329</v>
      </c>
      <c r="F832" s="135">
        <v>43700</v>
      </c>
      <c r="G832" s="115" t="s">
        <v>1775</v>
      </c>
      <c r="H832" s="115" t="s">
        <v>337</v>
      </c>
      <c r="I832" s="115" t="s">
        <v>1778</v>
      </c>
      <c r="J832" s="115" t="s">
        <v>747</v>
      </c>
      <c r="K832" s="114">
        <v>-1518.1</v>
      </c>
      <c r="L832" s="114">
        <f t="shared" si="21"/>
        <v>-1828.81</v>
      </c>
    </row>
    <row r="833" spans="1:12" x14ac:dyDescent="0.25">
      <c r="A833" s="115"/>
      <c r="B833" s="115"/>
      <c r="C833" s="115"/>
      <c r="D833" s="115"/>
      <c r="E833" s="115" t="s">
        <v>329</v>
      </c>
      <c r="F833" s="135">
        <v>43700</v>
      </c>
      <c r="G833" s="115" t="s">
        <v>1779</v>
      </c>
      <c r="H833" s="115" t="s">
        <v>337</v>
      </c>
      <c r="I833" s="115" t="s">
        <v>1780</v>
      </c>
      <c r="J833" s="115" t="s">
        <v>402</v>
      </c>
      <c r="K833" s="114">
        <v>-5483.71</v>
      </c>
      <c r="L833" s="114">
        <f t="shared" si="21"/>
        <v>-7312.52</v>
      </c>
    </row>
    <row r="834" spans="1:12" x14ac:dyDescent="0.25">
      <c r="A834" s="115"/>
      <c r="B834" s="115"/>
      <c r="C834" s="115"/>
      <c r="D834" s="115"/>
      <c r="E834" s="115" t="s">
        <v>332</v>
      </c>
      <c r="F834" s="135">
        <v>43700</v>
      </c>
      <c r="G834" s="115" t="s">
        <v>1232</v>
      </c>
      <c r="H834" s="115" t="s">
        <v>1233</v>
      </c>
      <c r="I834" s="115" t="s">
        <v>1234</v>
      </c>
      <c r="J834" s="115" t="s">
        <v>258</v>
      </c>
      <c r="K834" s="114">
        <v>250</v>
      </c>
      <c r="L834" s="114">
        <f t="shared" si="21"/>
        <v>-7062.52</v>
      </c>
    </row>
    <row r="835" spans="1:12" x14ac:dyDescent="0.25">
      <c r="A835" s="115"/>
      <c r="B835" s="115"/>
      <c r="C835" s="115"/>
      <c r="D835" s="115"/>
      <c r="E835" s="115" t="s">
        <v>329</v>
      </c>
      <c r="F835" s="135">
        <v>43700</v>
      </c>
      <c r="G835" s="115" t="s">
        <v>1781</v>
      </c>
      <c r="H835" s="115" t="s">
        <v>337</v>
      </c>
      <c r="I835" s="115" t="s">
        <v>1782</v>
      </c>
      <c r="J835" s="115" t="s">
        <v>747</v>
      </c>
      <c r="K835" s="114">
        <v>-37.67</v>
      </c>
      <c r="L835" s="114">
        <f t="shared" si="21"/>
        <v>-7100.19</v>
      </c>
    </row>
    <row r="836" spans="1:12" x14ac:dyDescent="0.25">
      <c r="A836" s="115"/>
      <c r="B836" s="115"/>
      <c r="C836" s="115"/>
      <c r="D836" s="115"/>
      <c r="E836" s="115" t="s">
        <v>329</v>
      </c>
      <c r="F836" s="135">
        <v>43700</v>
      </c>
      <c r="G836" s="115" t="s">
        <v>1781</v>
      </c>
      <c r="H836" s="115" t="s">
        <v>337</v>
      </c>
      <c r="I836" s="115" t="s">
        <v>1783</v>
      </c>
      <c r="J836" s="115" t="s">
        <v>747</v>
      </c>
      <c r="K836" s="114">
        <v>-25.55</v>
      </c>
      <c r="L836" s="114">
        <f t="shared" si="21"/>
        <v>-7125.74</v>
      </c>
    </row>
    <row r="837" spans="1:12" x14ac:dyDescent="0.25">
      <c r="A837" s="115"/>
      <c r="B837" s="115"/>
      <c r="C837" s="115"/>
      <c r="D837" s="115"/>
      <c r="E837" s="115" t="s">
        <v>329</v>
      </c>
      <c r="F837" s="135">
        <v>43700</v>
      </c>
      <c r="G837" s="115" t="s">
        <v>1781</v>
      </c>
      <c r="H837" s="115" t="s">
        <v>337</v>
      </c>
      <c r="I837" s="115" t="s">
        <v>1784</v>
      </c>
      <c r="J837" s="115" t="s">
        <v>747</v>
      </c>
      <c r="K837" s="114">
        <v>-1549.45</v>
      </c>
      <c r="L837" s="114">
        <f t="shared" si="21"/>
        <v>-8675.19</v>
      </c>
    </row>
    <row r="838" spans="1:12" x14ac:dyDescent="0.25">
      <c r="A838" s="115"/>
      <c r="B838" s="115"/>
      <c r="C838" s="115"/>
      <c r="D838" s="115"/>
      <c r="E838" s="115" t="s">
        <v>332</v>
      </c>
      <c r="F838" s="135">
        <v>43706</v>
      </c>
      <c r="G838" s="115" t="s">
        <v>335</v>
      </c>
      <c r="H838" s="115" t="s">
        <v>337</v>
      </c>
      <c r="I838" s="115" t="s">
        <v>1253</v>
      </c>
      <c r="J838" s="115" t="s">
        <v>258</v>
      </c>
      <c r="K838" s="114">
        <v>4858.71</v>
      </c>
      <c r="L838" s="114">
        <f t="shared" si="21"/>
        <v>-3816.48</v>
      </c>
    </row>
    <row r="839" spans="1:12" x14ac:dyDescent="0.25">
      <c r="A839" s="115"/>
      <c r="B839" s="115"/>
      <c r="C839" s="115"/>
      <c r="D839" s="115"/>
      <c r="E839" s="115" t="s">
        <v>332</v>
      </c>
      <c r="F839" s="135">
        <v>43706</v>
      </c>
      <c r="G839" s="115" t="s">
        <v>335</v>
      </c>
      <c r="H839" s="115" t="s">
        <v>337</v>
      </c>
      <c r="I839" s="115" t="s">
        <v>1338</v>
      </c>
      <c r="J839" s="115" t="s">
        <v>264</v>
      </c>
      <c r="K839" s="114">
        <v>152778.29999999999</v>
      </c>
      <c r="L839" s="114">
        <f t="shared" si="21"/>
        <v>148961.82</v>
      </c>
    </row>
    <row r="840" spans="1:12" x14ac:dyDescent="0.25">
      <c r="A840" s="115"/>
      <c r="B840" s="115"/>
      <c r="C840" s="115"/>
      <c r="D840" s="115"/>
      <c r="E840" s="115" t="s">
        <v>332</v>
      </c>
      <c r="F840" s="135">
        <v>43706</v>
      </c>
      <c r="G840" s="115" t="s">
        <v>335</v>
      </c>
      <c r="H840" s="115" t="s">
        <v>337</v>
      </c>
      <c r="I840" s="115" t="s">
        <v>1339</v>
      </c>
      <c r="J840" s="115" t="s">
        <v>264</v>
      </c>
      <c r="K840" s="114">
        <v>27873.33</v>
      </c>
      <c r="L840" s="114">
        <f t="shared" si="21"/>
        <v>176835.15</v>
      </c>
    </row>
    <row r="841" spans="1:12" x14ac:dyDescent="0.25">
      <c r="A841" s="115"/>
      <c r="B841" s="115"/>
      <c r="C841" s="115"/>
      <c r="D841" s="115"/>
      <c r="E841" s="115" t="s">
        <v>332</v>
      </c>
      <c r="F841" s="135">
        <v>43706</v>
      </c>
      <c r="G841" s="115" t="s">
        <v>335</v>
      </c>
      <c r="H841" s="115" t="s">
        <v>337</v>
      </c>
      <c r="I841" s="115" t="s">
        <v>1339</v>
      </c>
      <c r="J841" s="115" t="s">
        <v>264</v>
      </c>
      <c r="K841" s="114">
        <v>3305.75</v>
      </c>
      <c r="L841" s="114">
        <f t="shared" si="21"/>
        <v>180140.9</v>
      </c>
    </row>
    <row r="842" spans="1:12" x14ac:dyDescent="0.25">
      <c r="A842" s="115"/>
      <c r="B842" s="115"/>
      <c r="C842" s="115"/>
      <c r="D842" s="115"/>
      <c r="E842" s="115" t="s">
        <v>332</v>
      </c>
      <c r="F842" s="135">
        <v>43706</v>
      </c>
      <c r="G842" s="115" t="s">
        <v>335</v>
      </c>
      <c r="H842" s="115" t="s">
        <v>337</v>
      </c>
      <c r="I842" s="115" t="s">
        <v>1340</v>
      </c>
      <c r="J842" s="115" t="s">
        <v>264</v>
      </c>
      <c r="K842" s="114">
        <v>1364.67</v>
      </c>
      <c r="L842" s="114">
        <f t="shared" si="21"/>
        <v>181505.57</v>
      </c>
    </row>
    <row r="843" spans="1:12" x14ac:dyDescent="0.25">
      <c r="A843" s="115"/>
      <c r="B843" s="115"/>
      <c r="C843" s="115"/>
      <c r="D843" s="115"/>
      <c r="E843" s="115" t="s">
        <v>332</v>
      </c>
      <c r="F843" s="135">
        <v>43706</v>
      </c>
      <c r="G843" s="115" t="s">
        <v>335</v>
      </c>
      <c r="H843" s="115" t="s">
        <v>337</v>
      </c>
      <c r="I843" s="115" t="s">
        <v>1341</v>
      </c>
      <c r="J843" s="115" t="s">
        <v>264</v>
      </c>
      <c r="K843" s="114">
        <v>184.78</v>
      </c>
      <c r="L843" s="114">
        <f t="shared" si="21"/>
        <v>181690.35</v>
      </c>
    </row>
    <row r="844" spans="1:12" x14ac:dyDescent="0.25">
      <c r="A844" s="115"/>
      <c r="B844" s="115"/>
      <c r="C844" s="115"/>
      <c r="D844" s="115"/>
      <c r="E844" s="115" t="s">
        <v>332</v>
      </c>
      <c r="F844" s="135">
        <v>43706</v>
      </c>
      <c r="G844" s="115" t="s">
        <v>335</v>
      </c>
      <c r="H844" s="115" t="s">
        <v>337</v>
      </c>
      <c r="I844" s="115" t="s">
        <v>1342</v>
      </c>
      <c r="J844" s="115" t="s">
        <v>264</v>
      </c>
      <c r="K844" s="114">
        <v>63.22</v>
      </c>
      <c r="L844" s="114">
        <f t="shared" si="21"/>
        <v>181753.57</v>
      </c>
    </row>
    <row r="845" spans="1:12" x14ac:dyDescent="0.25">
      <c r="A845" s="115"/>
      <c r="B845" s="115"/>
      <c r="C845" s="115"/>
      <c r="D845" s="115"/>
      <c r="E845" s="115" t="s">
        <v>329</v>
      </c>
      <c r="F845" s="135">
        <v>43707</v>
      </c>
      <c r="G845" s="115" t="s">
        <v>1737</v>
      </c>
      <c r="H845" s="115" t="s">
        <v>337</v>
      </c>
      <c r="I845" s="115" t="s">
        <v>1785</v>
      </c>
      <c r="J845" s="115" t="s">
        <v>99</v>
      </c>
      <c r="K845" s="114">
        <v>-4418.8599999999997</v>
      </c>
      <c r="L845" s="114">
        <f t="shared" si="21"/>
        <v>177334.71</v>
      </c>
    </row>
    <row r="846" spans="1:12" x14ac:dyDescent="0.25">
      <c r="A846" s="115"/>
      <c r="B846" s="115"/>
      <c r="C846" s="115"/>
      <c r="D846" s="115"/>
      <c r="E846" s="115" t="s">
        <v>329</v>
      </c>
      <c r="F846" s="135">
        <v>43707</v>
      </c>
      <c r="G846" s="115" t="s">
        <v>1737</v>
      </c>
      <c r="H846" s="115" t="s">
        <v>337</v>
      </c>
      <c r="I846" s="115" t="s">
        <v>1786</v>
      </c>
      <c r="J846" s="115" t="s">
        <v>99</v>
      </c>
      <c r="K846" s="114">
        <v>-23454.47</v>
      </c>
      <c r="L846" s="114">
        <f t="shared" si="21"/>
        <v>153880.24</v>
      </c>
    </row>
    <row r="847" spans="1:12" x14ac:dyDescent="0.25">
      <c r="A847" s="115"/>
      <c r="B847" s="115"/>
      <c r="C847" s="115"/>
      <c r="D847" s="115"/>
      <c r="E847" s="115" t="s">
        <v>329</v>
      </c>
      <c r="F847" s="135">
        <v>43707</v>
      </c>
      <c r="G847" s="115" t="s">
        <v>1737</v>
      </c>
      <c r="H847" s="115" t="s">
        <v>337</v>
      </c>
      <c r="I847" s="115" t="s">
        <v>1787</v>
      </c>
      <c r="J847" s="115" t="s">
        <v>99</v>
      </c>
      <c r="K847" s="114">
        <v>-156084.04999999999</v>
      </c>
      <c r="L847" s="114">
        <f t="shared" si="21"/>
        <v>-2203.81</v>
      </c>
    </row>
    <row r="848" spans="1:12" x14ac:dyDescent="0.25">
      <c r="A848" s="115"/>
      <c r="B848" s="115"/>
      <c r="C848" s="115"/>
      <c r="D848" s="115"/>
      <c r="E848" s="115" t="s">
        <v>332</v>
      </c>
      <c r="F848" s="135">
        <v>43707</v>
      </c>
      <c r="G848" s="115" t="s">
        <v>1257</v>
      </c>
      <c r="H848" s="115" t="s">
        <v>1230</v>
      </c>
      <c r="I848" s="115" t="s">
        <v>1788</v>
      </c>
      <c r="J848" s="115" t="s">
        <v>258</v>
      </c>
      <c r="K848" s="114">
        <v>625</v>
      </c>
      <c r="L848" s="114">
        <f t="shared" si="21"/>
        <v>-1578.81</v>
      </c>
    </row>
    <row r="849" spans="1:12" ht="15.75" thickBot="1" x14ac:dyDescent="0.3">
      <c r="A849" s="115"/>
      <c r="B849" s="115"/>
      <c r="C849" s="115"/>
      <c r="D849" s="115"/>
      <c r="E849" s="115" t="s">
        <v>332</v>
      </c>
      <c r="F849" s="135">
        <v>43707</v>
      </c>
      <c r="G849" s="115" t="s">
        <v>1259</v>
      </c>
      <c r="H849" s="115" t="s">
        <v>1260</v>
      </c>
      <c r="I849" s="115" t="s">
        <v>1261</v>
      </c>
      <c r="J849" s="115" t="s">
        <v>258</v>
      </c>
      <c r="K849" s="117">
        <v>3305.42</v>
      </c>
      <c r="L849" s="117">
        <f t="shared" si="21"/>
        <v>1726.61</v>
      </c>
    </row>
    <row r="850" spans="1:12" x14ac:dyDescent="0.25">
      <c r="A850" s="115"/>
      <c r="B850" s="115"/>
      <c r="C850" s="115" t="s">
        <v>383</v>
      </c>
      <c r="D850" s="115"/>
      <c r="E850" s="115"/>
      <c r="F850" s="135"/>
      <c r="G850" s="115"/>
      <c r="H850" s="115"/>
      <c r="I850" s="115"/>
      <c r="J850" s="115"/>
      <c r="K850" s="114">
        <f>ROUND(SUM(K785:K849),5)</f>
        <v>3359.33</v>
      </c>
      <c r="L850" s="114">
        <f>L849</f>
        <v>1726.61</v>
      </c>
    </row>
    <row r="851" spans="1:12" x14ac:dyDescent="0.25">
      <c r="A851" s="107"/>
      <c r="B851" s="107"/>
      <c r="C851" s="107" t="s">
        <v>675</v>
      </c>
      <c r="D851" s="107"/>
      <c r="E851" s="107"/>
      <c r="F851" s="133"/>
      <c r="G851" s="107"/>
      <c r="H851" s="107"/>
      <c r="I851" s="107"/>
      <c r="J851" s="107"/>
      <c r="K851" s="134"/>
      <c r="L851" s="134">
        <v>0</v>
      </c>
    </row>
    <row r="852" spans="1:12" x14ac:dyDescent="0.25">
      <c r="A852" s="115"/>
      <c r="B852" s="115"/>
      <c r="C852" s="115" t="s">
        <v>676</v>
      </c>
      <c r="D852" s="115"/>
      <c r="E852" s="115"/>
      <c r="F852" s="135"/>
      <c r="G852" s="115"/>
      <c r="H852" s="115"/>
      <c r="I852" s="115"/>
      <c r="J852" s="115"/>
      <c r="K852" s="114"/>
      <c r="L852" s="114">
        <f>L851</f>
        <v>0</v>
      </c>
    </row>
    <row r="853" spans="1:12" x14ac:dyDescent="0.25">
      <c r="A853" s="107"/>
      <c r="B853" s="107"/>
      <c r="C853" s="107" t="s">
        <v>677</v>
      </c>
      <c r="D853" s="107"/>
      <c r="E853" s="107"/>
      <c r="F853" s="133"/>
      <c r="G853" s="107"/>
      <c r="H853" s="107"/>
      <c r="I853" s="107"/>
      <c r="J853" s="107"/>
      <c r="K853" s="134"/>
      <c r="L853" s="134">
        <v>0</v>
      </c>
    </row>
    <row r="854" spans="1:12" x14ac:dyDescent="0.25">
      <c r="A854" s="115"/>
      <c r="B854" s="115"/>
      <c r="C854" s="115" t="s">
        <v>678</v>
      </c>
      <c r="D854" s="115"/>
      <c r="E854" s="115"/>
      <c r="F854" s="135"/>
      <c r="G854" s="115"/>
      <c r="H854" s="115"/>
      <c r="I854" s="115"/>
      <c r="J854" s="115"/>
      <c r="K854" s="114"/>
      <c r="L854" s="114">
        <f>L853</f>
        <v>0</v>
      </c>
    </row>
    <row r="855" spans="1:12" x14ac:dyDescent="0.25">
      <c r="A855" s="107"/>
      <c r="B855" s="107"/>
      <c r="C855" s="107" t="s">
        <v>296</v>
      </c>
      <c r="D855" s="107"/>
      <c r="E855" s="107"/>
      <c r="F855" s="133"/>
      <c r="G855" s="107"/>
      <c r="H855" s="107"/>
      <c r="I855" s="107"/>
      <c r="J855" s="107"/>
      <c r="K855" s="134"/>
      <c r="L855" s="134">
        <v>-158134.9</v>
      </c>
    </row>
    <row r="856" spans="1:12" ht="15.75" thickBot="1" x14ac:dyDescent="0.3">
      <c r="A856" s="115"/>
      <c r="B856" s="115"/>
      <c r="C856" s="115" t="s">
        <v>384</v>
      </c>
      <c r="D856" s="115"/>
      <c r="E856" s="115"/>
      <c r="F856" s="135"/>
      <c r="G856" s="115"/>
      <c r="H856" s="115"/>
      <c r="I856" s="115"/>
      <c r="J856" s="115"/>
      <c r="K856" s="117"/>
      <c r="L856" s="117">
        <f>L855</f>
        <v>-158134.9</v>
      </c>
    </row>
    <row r="857" spans="1:12" x14ac:dyDescent="0.25">
      <c r="A857" s="115"/>
      <c r="B857" s="115" t="s">
        <v>297</v>
      </c>
      <c r="C857" s="115"/>
      <c r="D857" s="115"/>
      <c r="E857" s="115"/>
      <c r="F857" s="135"/>
      <c r="G857" s="115"/>
      <c r="H857" s="115"/>
      <c r="I857" s="115"/>
      <c r="J857" s="115"/>
      <c r="K857" s="114">
        <f>ROUND(K706+K708+K710+K712+K753+K775+K784+K850+K852+K854+K856,5)</f>
        <v>-342.15</v>
      </c>
      <c r="L857" s="114">
        <f>ROUND(L706+L708+L710+L712+L753+L775+L784+L850+L852+L854+L856,5)</f>
        <v>-160355.43</v>
      </c>
    </row>
    <row r="858" spans="1:12" x14ac:dyDescent="0.25">
      <c r="A858" s="107"/>
      <c r="B858" s="107" t="s">
        <v>679</v>
      </c>
      <c r="C858" s="107"/>
      <c r="D858" s="107"/>
      <c r="E858" s="107"/>
      <c r="F858" s="133"/>
      <c r="G858" s="107"/>
      <c r="H858" s="107"/>
      <c r="I858" s="107"/>
      <c r="J858" s="107"/>
      <c r="K858" s="134"/>
      <c r="L858" s="134">
        <v>0</v>
      </c>
    </row>
    <row r="859" spans="1:12" x14ac:dyDescent="0.25">
      <c r="A859" s="115"/>
      <c r="B859" s="115" t="s">
        <v>680</v>
      </c>
      <c r="C859" s="115"/>
      <c r="D859" s="115"/>
      <c r="E859" s="115"/>
      <c r="F859" s="135"/>
      <c r="G859" s="115"/>
      <c r="H859" s="115"/>
      <c r="I859" s="115"/>
      <c r="J859" s="115"/>
      <c r="K859" s="114"/>
      <c r="L859" s="114">
        <f>L858</f>
        <v>0</v>
      </c>
    </row>
    <row r="860" spans="1:12" x14ac:dyDescent="0.25">
      <c r="A860" s="107"/>
      <c r="B860" s="107" t="s">
        <v>681</v>
      </c>
      <c r="C860" s="107"/>
      <c r="D860" s="107"/>
      <c r="E860" s="107"/>
      <c r="F860" s="133"/>
      <c r="G860" s="107"/>
      <c r="H860" s="107"/>
      <c r="I860" s="107"/>
      <c r="J860" s="107"/>
      <c r="K860" s="134"/>
      <c r="L860" s="134">
        <v>0</v>
      </c>
    </row>
    <row r="861" spans="1:12" x14ac:dyDescent="0.25">
      <c r="A861" s="115"/>
      <c r="B861" s="115" t="s">
        <v>682</v>
      </c>
      <c r="C861" s="115"/>
      <c r="D861" s="115"/>
      <c r="E861" s="115"/>
      <c r="F861" s="135"/>
      <c r="G861" s="115"/>
      <c r="H861" s="115"/>
      <c r="I861" s="115"/>
      <c r="J861" s="115"/>
      <c r="K861" s="114"/>
      <c r="L861" s="114">
        <f>L860</f>
        <v>0</v>
      </c>
    </row>
    <row r="862" spans="1:12" x14ac:dyDescent="0.25">
      <c r="A862" s="107"/>
      <c r="B862" s="107" t="s">
        <v>683</v>
      </c>
      <c r="C862" s="107"/>
      <c r="D862" s="107"/>
      <c r="E862" s="107"/>
      <c r="F862" s="133"/>
      <c r="G862" s="107"/>
      <c r="H862" s="107"/>
      <c r="I862" s="107"/>
      <c r="J862" s="107"/>
      <c r="K862" s="134"/>
      <c r="L862" s="134">
        <v>0</v>
      </c>
    </row>
    <row r="863" spans="1:12" x14ac:dyDescent="0.25">
      <c r="A863" s="115"/>
      <c r="B863" s="115" t="s">
        <v>684</v>
      </c>
      <c r="C863" s="115"/>
      <c r="D863" s="115"/>
      <c r="E863" s="115"/>
      <c r="F863" s="135"/>
      <c r="G863" s="115"/>
      <c r="H863" s="115"/>
      <c r="I863" s="115"/>
      <c r="J863" s="115"/>
      <c r="K863" s="114"/>
      <c r="L863" s="114">
        <f>L862</f>
        <v>0</v>
      </c>
    </row>
    <row r="864" spans="1:12" x14ac:dyDescent="0.25">
      <c r="A864" s="107"/>
      <c r="B864" s="107" t="s">
        <v>685</v>
      </c>
      <c r="C864" s="107"/>
      <c r="D864" s="107"/>
      <c r="E864" s="107"/>
      <c r="F864" s="133"/>
      <c r="G864" s="107"/>
      <c r="H864" s="107"/>
      <c r="I864" s="107"/>
      <c r="J864" s="107"/>
      <c r="K864" s="134"/>
      <c r="L864" s="134">
        <v>0</v>
      </c>
    </row>
    <row r="865" spans="1:12" x14ac:dyDescent="0.25">
      <c r="A865" s="115"/>
      <c r="B865" s="115" t="s">
        <v>686</v>
      </c>
      <c r="C865" s="115"/>
      <c r="D865" s="115"/>
      <c r="E865" s="115"/>
      <c r="F865" s="135"/>
      <c r="G865" s="115"/>
      <c r="H865" s="115"/>
      <c r="I865" s="115"/>
      <c r="J865" s="115"/>
      <c r="K865" s="114"/>
      <c r="L865" s="114">
        <f>L864</f>
        <v>0</v>
      </c>
    </row>
    <row r="866" spans="1:12" x14ac:dyDescent="0.25">
      <c r="A866" s="107"/>
      <c r="B866" s="107" t="s">
        <v>687</v>
      </c>
      <c r="C866" s="107"/>
      <c r="D866" s="107"/>
      <c r="E866" s="107"/>
      <c r="F866" s="133"/>
      <c r="G866" s="107"/>
      <c r="H866" s="107"/>
      <c r="I866" s="107"/>
      <c r="J866" s="107"/>
      <c r="K866" s="134"/>
      <c r="L866" s="134">
        <v>0</v>
      </c>
    </row>
    <row r="867" spans="1:12" x14ac:dyDescent="0.25">
      <c r="A867" s="115"/>
      <c r="B867" s="115" t="s">
        <v>688</v>
      </c>
      <c r="C867" s="115"/>
      <c r="D867" s="115"/>
      <c r="E867" s="115"/>
      <c r="F867" s="135"/>
      <c r="G867" s="115"/>
      <c r="H867" s="115"/>
      <c r="I867" s="115"/>
      <c r="J867" s="115"/>
      <c r="K867" s="114"/>
      <c r="L867" s="114">
        <f>L866</f>
        <v>0</v>
      </c>
    </row>
    <row r="868" spans="1:12" x14ac:dyDescent="0.25">
      <c r="A868" s="107"/>
      <c r="B868" s="107" t="s">
        <v>689</v>
      </c>
      <c r="C868" s="107"/>
      <c r="D868" s="107"/>
      <c r="E868" s="107"/>
      <c r="F868" s="133"/>
      <c r="G868" s="107"/>
      <c r="H868" s="107"/>
      <c r="I868" s="107"/>
      <c r="J868" s="107"/>
      <c r="K868" s="134"/>
      <c r="L868" s="134">
        <v>0</v>
      </c>
    </row>
    <row r="869" spans="1:12" x14ac:dyDescent="0.25">
      <c r="A869" s="115"/>
      <c r="B869" s="115" t="s">
        <v>690</v>
      </c>
      <c r="C869" s="115"/>
      <c r="D869" s="115"/>
      <c r="E869" s="115"/>
      <c r="F869" s="135"/>
      <c r="G869" s="115"/>
      <c r="H869" s="115"/>
      <c r="I869" s="115"/>
      <c r="J869" s="115"/>
      <c r="K869" s="114"/>
      <c r="L869" s="114">
        <f>L868</f>
        <v>0</v>
      </c>
    </row>
    <row r="870" spans="1:12" x14ac:dyDescent="0.25">
      <c r="A870" s="107"/>
      <c r="B870" s="107" t="s">
        <v>691</v>
      </c>
      <c r="C870" s="107"/>
      <c r="D870" s="107"/>
      <c r="E870" s="107"/>
      <c r="F870" s="133"/>
      <c r="G870" s="107"/>
      <c r="H870" s="107"/>
      <c r="I870" s="107"/>
      <c r="J870" s="107"/>
      <c r="K870" s="134"/>
      <c r="L870" s="134">
        <v>0</v>
      </c>
    </row>
    <row r="871" spans="1:12" x14ac:dyDescent="0.25">
      <c r="A871" s="115"/>
      <c r="B871" s="115" t="s">
        <v>692</v>
      </c>
      <c r="C871" s="115"/>
      <c r="D871" s="115"/>
      <c r="E871" s="115"/>
      <c r="F871" s="135"/>
      <c r="G871" s="115"/>
      <c r="H871" s="115"/>
      <c r="I871" s="115"/>
      <c r="J871" s="115"/>
      <c r="K871" s="114"/>
      <c r="L871" s="114">
        <f>L870</f>
        <v>0</v>
      </c>
    </row>
    <row r="872" spans="1:12" x14ac:dyDescent="0.25">
      <c r="A872" s="107"/>
      <c r="B872" s="107" t="s">
        <v>298</v>
      </c>
      <c r="C872" s="107"/>
      <c r="D872" s="107"/>
      <c r="E872" s="107"/>
      <c r="F872" s="133"/>
      <c r="G872" s="107"/>
      <c r="H872" s="107"/>
      <c r="I872" s="107"/>
      <c r="J872" s="107"/>
      <c r="K872" s="134"/>
      <c r="L872" s="134">
        <v>0</v>
      </c>
    </row>
    <row r="873" spans="1:12" ht="15.75" thickBot="1" x14ac:dyDescent="0.3">
      <c r="A873" s="101"/>
      <c r="B873" s="101"/>
      <c r="C873" s="101"/>
      <c r="D873" s="101"/>
      <c r="E873" s="115" t="s">
        <v>329</v>
      </c>
      <c r="F873" s="135">
        <v>43708</v>
      </c>
      <c r="G873" s="115" t="s">
        <v>1499</v>
      </c>
      <c r="H873" s="115" t="s">
        <v>318</v>
      </c>
      <c r="I873" s="115" t="s">
        <v>1789</v>
      </c>
      <c r="J873" s="115" t="s">
        <v>346</v>
      </c>
      <c r="K873" s="117">
        <v>-2498.7800000000002</v>
      </c>
      <c r="L873" s="117">
        <f>ROUND(L872+K873,5)</f>
        <v>-2498.7800000000002</v>
      </c>
    </row>
    <row r="874" spans="1:12" x14ac:dyDescent="0.25">
      <c r="A874" s="115"/>
      <c r="B874" s="115" t="s">
        <v>385</v>
      </c>
      <c r="C874" s="115"/>
      <c r="D874" s="115"/>
      <c r="E874" s="115"/>
      <c r="F874" s="135"/>
      <c r="G874" s="115"/>
      <c r="H874" s="115"/>
      <c r="I874" s="115"/>
      <c r="J874" s="115"/>
      <c r="K874" s="114">
        <f>ROUND(SUM(K872:K873),5)</f>
        <v>-2498.7800000000002</v>
      </c>
      <c r="L874" s="114">
        <f>L873</f>
        <v>-2498.7800000000002</v>
      </c>
    </row>
    <row r="875" spans="1:12" x14ac:dyDescent="0.25">
      <c r="A875" s="107"/>
      <c r="B875" s="107" t="s">
        <v>693</v>
      </c>
      <c r="C875" s="107"/>
      <c r="D875" s="107"/>
      <c r="E875" s="107"/>
      <c r="F875" s="133"/>
      <c r="G875" s="107"/>
      <c r="H875" s="107"/>
      <c r="I875" s="107"/>
      <c r="J875" s="107"/>
      <c r="K875" s="134"/>
      <c r="L875" s="134">
        <v>0</v>
      </c>
    </row>
    <row r="876" spans="1:12" x14ac:dyDescent="0.25">
      <c r="A876" s="115"/>
      <c r="B876" s="115" t="s">
        <v>694</v>
      </c>
      <c r="C876" s="115"/>
      <c r="D876" s="115"/>
      <c r="E876" s="115"/>
      <c r="F876" s="135"/>
      <c r="G876" s="115"/>
      <c r="H876" s="115"/>
      <c r="I876" s="115"/>
      <c r="J876" s="115"/>
      <c r="K876" s="114"/>
      <c r="L876" s="114">
        <f>L875</f>
        <v>0</v>
      </c>
    </row>
    <row r="877" spans="1:12" x14ac:dyDescent="0.25">
      <c r="A877" s="107"/>
      <c r="B877" s="107" t="s">
        <v>695</v>
      </c>
      <c r="C877" s="107"/>
      <c r="D877" s="107"/>
      <c r="E877" s="107"/>
      <c r="F877" s="133"/>
      <c r="G877" s="107"/>
      <c r="H877" s="107"/>
      <c r="I877" s="107"/>
      <c r="J877" s="107"/>
      <c r="K877" s="134"/>
      <c r="L877" s="134">
        <v>0</v>
      </c>
    </row>
    <row r="878" spans="1:12" x14ac:dyDescent="0.25">
      <c r="A878" s="115"/>
      <c r="B878" s="115" t="s">
        <v>696</v>
      </c>
      <c r="C878" s="115"/>
      <c r="D878" s="115"/>
      <c r="E878" s="115"/>
      <c r="F878" s="135"/>
      <c r="G878" s="115"/>
      <c r="H878" s="115"/>
      <c r="I878" s="115"/>
      <c r="J878" s="115"/>
      <c r="K878" s="114"/>
      <c r="L878" s="114">
        <f>L877</f>
        <v>0</v>
      </c>
    </row>
    <row r="879" spans="1:12" x14ac:dyDescent="0.25">
      <c r="A879" s="107"/>
      <c r="B879" s="107" t="s">
        <v>697</v>
      </c>
      <c r="C879" s="107"/>
      <c r="D879" s="107"/>
      <c r="E879" s="107"/>
      <c r="F879" s="133"/>
      <c r="G879" s="107"/>
      <c r="H879" s="107"/>
      <c r="I879" s="107"/>
      <c r="J879" s="107"/>
      <c r="K879" s="134"/>
      <c r="L879" s="134">
        <v>0</v>
      </c>
    </row>
    <row r="880" spans="1:12" x14ac:dyDescent="0.25">
      <c r="A880" s="115"/>
      <c r="B880" s="115" t="s">
        <v>698</v>
      </c>
      <c r="C880" s="115"/>
      <c r="D880" s="115"/>
      <c r="E880" s="115"/>
      <c r="F880" s="135"/>
      <c r="G880" s="115"/>
      <c r="H880" s="115"/>
      <c r="I880" s="115"/>
      <c r="J880" s="115"/>
      <c r="K880" s="114"/>
      <c r="L880" s="114">
        <f>L879</f>
        <v>0</v>
      </c>
    </row>
    <row r="881" spans="1:12" x14ac:dyDescent="0.25">
      <c r="A881" s="107"/>
      <c r="B881" s="107" t="s">
        <v>699</v>
      </c>
      <c r="C881" s="107"/>
      <c r="D881" s="107"/>
      <c r="E881" s="107"/>
      <c r="F881" s="133"/>
      <c r="G881" s="107"/>
      <c r="H881" s="107"/>
      <c r="I881" s="107"/>
      <c r="J881" s="107"/>
      <c r="K881" s="134"/>
      <c r="L881" s="134">
        <v>0</v>
      </c>
    </row>
    <row r="882" spans="1:12" x14ac:dyDescent="0.25">
      <c r="A882" s="115"/>
      <c r="B882" s="115" t="s">
        <v>700</v>
      </c>
      <c r="C882" s="115"/>
      <c r="D882" s="115"/>
      <c r="E882" s="115"/>
      <c r="F882" s="135"/>
      <c r="G882" s="115"/>
      <c r="H882" s="115"/>
      <c r="I882" s="115"/>
      <c r="J882" s="115"/>
      <c r="K882" s="114"/>
      <c r="L882" s="114">
        <f>L881</f>
        <v>0</v>
      </c>
    </row>
    <row r="883" spans="1:12" x14ac:dyDescent="0.25">
      <c r="A883" s="107"/>
      <c r="B883" s="107" t="s">
        <v>701</v>
      </c>
      <c r="C883" s="107"/>
      <c r="D883" s="107"/>
      <c r="E883" s="107"/>
      <c r="F883" s="133"/>
      <c r="G883" s="107"/>
      <c r="H883" s="107"/>
      <c r="I883" s="107"/>
      <c r="J883" s="107"/>
      <c r="K883" s="134"/>
      <c r="L883" s="134">
        <v>0</v>
      </c>
    </row>
    <row r="884" spans="1:12" x14ac:dyDescent="0.25">
      <c r="A884" s="115"/>
      <c r="B884" s="115" t="s">
        <v>702</v>
      </c>
      <c r="C884" s="115"/>
      <c r="D884" s="115"/>
      <c r="E884" s="115"/>
      <c r="F884" s="135"/>
      <c r="G884" s="115"/>
      <c r="H884" s="115"/>
      <c r="I884" s="115"/>
      <c r="J884" s="115"/>
      <c r="K884" s="114"/>
      <c r="L884" s="114">
        <f>L883</f>
        <v>0</v>
      </c>
    </row>
    <row r="885" spans="1:12" x14ac:dyDescent="0.25">
      <c r="A885" s="107"/>
      <c r="B885" s="107" t="s">
        <v>703</v>
      </c>
      <c r="C885" s="107"/>
      <c r="D885" s="107"/>
      <c r="E885" s="107"/>
      <c r="F885" s="133"/>
      <c r="G885" s="107"/>
      <c r="H885" s="107"/>
      <c r="I885" s="107"/>
      <c r="J885" s="107"/>
      <c r="K885" s="134"/>
      <c r="L885" s="134">
        <v>0</v>
      </c>
    </row>
    <row r="886" spans="1:12" x14ac:dyDescent="0.25">
      <c r="A886" s="115"/>
      <c r="B886" s="115" t="s">
        <v>704</v>
      </c>
      <c r="C886" s="115"/>
      <c r="D886" s="115"/>
      <c r="E886" s="115"/>
      <c r="F886" s="135"/>
      <c r="G886" s="115"/>
      <c r="H886" s="115"/>
      <c r="I886" s="115"/>
      <c r="J886" s="115"/>
      <c r="K886" s="114"/>
      <c r="L886" s="114">
        <f>L885</f>
        <v>0</v>
      </c>
    </row>
    <row r="887" spans="1:12" x14ac:dyDescent="0.25">
      <c r="A887" s="107"/>
      <c r="B887" s="107" t="s">
        <v>386</v>
      </c>
      <c r="C887" s="107"/>
      <c r="D887" s="107"/>
      <c r="E887" s="107"/>
      <c r="F887" s="133"/>
      <c r="G887" s="107"/>
      <c r="H887" s="107"/>
      <c r="I887" s="107"/>
      <c r="J887" s="107"/>
      <c r="K887" s="134"/>
      <c r="L887" s="134">
        <v>0</v>
      </c>
    </row>
    <row r="888" spans="1:12" x14ac:dyDescent="0.25">
      <c r="A888" s="115"/>
      <c r="B888" s="115" t="s">
        <v>387</v>
      </c>
      <c r="C888" s="115"/>
      <c r="D888" s="115"/>
      <c r="E888" s="115"/>
      <c r="F888" s="135"/>
      <c r="G888" s="115"/>
      <c r="H888" s="115"/>
      <c r="I888" s="115"/>
      <c r="J888" s="115"/>
      <c r="K888" s="114"/>
      <c r="L888" s="114">
        <f>L887</f>
        <v>0</v>
      </c>
    </row>
    <row r="889" spans="1:12" x14ac:dyDescent="0.25">
      <c r="A889" s="107"/>
      <c r="B889" s="107" t="s">
        <v>705</v>
      </c>
      <c r="C889" s="107"/>
      <c r="D889" s="107"/>
      <c r="E889" s="107"/>
      <c r="F889" s="133"/>
      <c r="G889" s="107"/>
      <c r="H889" s="107"/>
      <c r="I889" s="107"/>
      <c r="J889" s="107"/>
      <c r="K889" s="134"/>
      <c r="L889" s="134">
        <v>0</v>
      </c>
    </row>
    <row r="890" spans="1:12" x14ac:dyDescent="0.25">
      <c r="A890" s="115"/>
      <c r="B890" s="115" t="s">
        <v>706</v>
      </c>
      <c r="C890" s="115"/>
      <c r="D890" s="115"/>
      <c r="E890" s="115"/>
      <c r="F890" s="135"/>
      <c r="G890" s="115"/>
      <c r="H890" s="115"/>
      <c r="I890" s="115"/>
      <c r="J890" s="115"/>
      <c r="K890" s="114"/>
      <c r="L890" s="114">
        <f>L889</f>
        <v>0</v>
      </c>
    </row>
    <row r="891" spans="1:12" x14ac:dyDescent="0.25">
      <c r="A891" s="107"/>
      <c r="B891" s="107" t="s">
        <v>300</v>
      </c>
      <c r="C891" s="107"/>
      <c r="D891" s="107"/>
      <c r="E891" s="107"/>
      <c r="F891" s="133"/>
      <c r="G891" s="107"/>
      <c r="H891" s="107"/>
      <c r="I891" s="107"/>
      <c r="J891" s="107"/>
      <c r="K891" s="134"/>
      <c r="L891" s="134">
        <v>-2353323.69</v>
      </c>
    </row>
    <row r="892" spans="1:12" x14ac:dyDescent="0.25">
      <c r="A892" s="115"/>
      <c r="B892" s="115" t="s">
        <v>388</v>
      </c>
      <c r="C892" s="115"/>
      <c r="D892" s="115"/>
      <c r="E892" s="115"/>
      <c r="F892" s="135"/>
      <c r="G892" s="115"/>
      <c r="H892" s="115"/>
      <c r="I892" s="115"/>
      <c r="J892" s="115"/>
      <c r="K892" s="114"/>
      <c r="L892" s="114">
        <v>-2353323.69</v>
      </c>
    </row>
    <row r="893" spans="1:12" x14ac:dyDescent="0.25">
      <c r="A893" s="107"/>
      <c r="B893" s="107" t="s">
        <v>77</v>
      </c>
      <c r="C893" s="107"/>
      <c r="D893" s="107"/>
      <c r="E893" s="107"/>
      <c r="F893" s="133"/>
      <c r="G893" s="107"/>
      <c r="H893" s="107"/>
      <c r="I893" s="107"/>
      <c r="J893" s="107"/>
      <c r="K893" s="134"/>
      <c r="L893" s="134">
        <v>-482195.01</v>
      </c>
    </row>
    <row r="894" spans="1:12" x14ac:dyDescent="0.25">
      <c r="A894" s="107"/>
      <c r="B894" s="107"/>
      <c r="C894" s="107" t="s">
        <v>78</v>
      </c>
      <c r="D894" s="107"/>
      <c r="E894" s="107"/>
      <c r="F894" s="133"/>
      <c r="G894" s="107"/>
      <c r="H894" s="107"/>
      <c r="I894" s="107"/>
      <c r="J894" s="107"/>
      <c r="K894" s="134"/>
      <c r="L894" s="134">
        <v>-200</v>
      </c>
    </row>
    <row r="895" spans="1:12" x14ac:dyDescent="0.25">
      <c r="A895" s="107"/>
      <c r="B895" s="107"/>
      <c r="C895" s="107"/>
      <c r="D895" s="107" t="s">
        <v>79</v>
      </c>
      <c r="E895" s="107"/>
      <c r="F895" s="133"/>
      <c r="G895" s="107"/>
      <c r="H895" s="107"/>
      <c r="I895" s="107"/>
      <c r="J895" s="107"/>
      <c r="K895" s="134"/>
      <c r="L895" s="134">
        <v>0</v>
      </c>
    </row>
    <row r="896" spans="1:12" ht="15.75" thickBot="1" x14ac:dyDescent="0.3">
      <c r="A896" s="101"/>
      <c r="B896" s="101"/>
      <c r="C896" s="101"/>
      <c r="D896" s="101"/>
      <c r="E896" s="115" t="s">
        <v>336</v>
      </c>
      <c r="F896" s="135">
        <v>43704</v>
      </c>
      <c r="G896" s="115" t="s">
        <v>1790</v>
      </c>
      <c r="H896" s="115" t="s">
        <v>1246</v>
      </c>
      <c r="I896" s="115" t="s">
        <v>1247</v>
      </c>
      <c r="J896" s="115" t="s">
        <v>258</v>
      </c>
      <c r="K896" s="117">
        <v>-500</v>
      </c>
      <c r="L896" s="117">
        <f>ROUND(L895+K896,5)</f>
        <v>-500</v>
      </c>
    </row>
    <row r="897" spans="1:12" x14ac:dyDescent="0.25">
      <c r="A897" s="115"/>
      <c r="B897" s="115"/>
      <c r="C897" s="115"/>
      <c r="D897" s="115" t="s">
        <v>389</v>
      </c>
      <c r="E897" s="115"/>
      <c r="F897" s="135"/>
      <c r="G897" s="115"/>
      <c r="H897" s="115"/>
      <c r="I897" s="115"/>
      <c r="J897" s="115"/>
      <c r="K897" s="114">
        <f>ROUND(SUM(K895:K896),5)</f>
        <v>-500</v>
      </c>
      <c r="L897" s="114">
        <f>L896</f>
        <v>-500</v>
      </c>
    </row>
    <row r="898" spans="1:12" x14ac:dyDescent="0.25">
      <c r="A898" s="107"/>
      <c r="B898" s="107"/>
      <c r="C898" s="107"/>
      <c r="D898" s="107" t="s">
        <v>80</v>
      </c>
      <c r="E898" s="107"/>
      <c r="F898" s="133"/>
      <c r="G898" s="107"/>
      <c r="H898" s="107"/>
      <c r="I898" s="107"/>
      <c r="J898" s="107"/>
      <c r="K898" s="134"/>
      <c r="L898" s="134">
        <v>0</v>
      </c>
    </row>
    <row r="899" spans="1:12" x14ac:dyDescent="0.25">
      <c r="A899" s="115"/>
      <c r="B899" s="115"/>
      <c r="C899" s="115"/>
      <c r="D899" s="115" t="s">
        <v>707</v>
      </c>
      <c r="E899" s="115"/>
      <c r="F899" s="135"/>
      <c r="G899" s="115"/>
      <c r="H899" s="115"/>
      <c r="I899" s="115"/>
      <c r="J899" s="115"/>
      <c r="K899" s="114"/>
      <c r="L899" s="114">
        <f>L898</f>
        <v>0</v>
      </c>
    </row>
    <row r="900" spans="1:12" x14ac:dyDescent="0.25">
      <c r="A900" s="107"/>
      <c r="B900" s="107"/>
      <c r="C900" s="107"/>
      <c r="D900" s="107" t="s">
        <v>708</v>
      </c>
      <c r="E900" s="107"/>
      <c r="F900" s="133"/>
      <c r="G900" s="107"/>
      <c r="H900" s="107"/>
      <c r="I900" s="107"/>
      <c r="J900" s="107"/>
      <c r="K900" s="134"/>
      <c r="L900" s="134">
        <v>0</v>
      </c>
    </row>
    <row r="901" spans="1:12" x14ac:dyDescent="0.25">
      <c r="A901" s="115"/>
      <c r="B901" s="115"/>
      <c r="C901" s="115"/>
      <c r="D901" s="115" t="s">
        <v>709</v>
      </c>
      <c r="E901" s="115"/>
      <c r="F901" s="135"/>
      <c r="G901" s="115"/>
      <c r="H901" s="115"/>
      <c r="I901" s="115"/>
      <c r="J901" s="115"/>
      <c r="K901" s="114"/>
      <c r="L901" s="114">
        <f>L900</f>
        <v>0</v>
      </c>
    </row>
    <row r="902" spans="1:12" x14ac:dyDescent="0.25">
      <c r="A902" s="107"/>
      <c r="B902" s="107"/>
      <c r="C902" s="107"/>
      <c r="D902" s="107" t="s">
        <v>81</v>
      </c>
      <c r="E902" s="107"/>
      <c r="F902" s="133"/>
      <c r="G902" s="107"/>
      <c r="H902" s="107"/>
      <c r="I902" s="107"/>
      <c r="J902" s="107"/>
      <c r="K902" s="134"/>
      <c r="L902" s="134">
        <v>-200</v>
      </c>
    </row>
    <row r="903" spans="1:12" ht="15.75" thickBot="1" x14ac:dyDescent="0.3">
      <c r="A903" s="115"/>
      <c r="B903" s="115"/>
      <c r="C903" s="115"/>
      <c r="D903" s="115" t="s">
        <v>710</v>
      </c>
      <c r="E903" s="115"/>
      <c r="F903" s="135"/>
      <c r="G903" s="115"/>
      <c r="H903" s="115"/>
      <c r="I903" s="115"/>
      <c r="J903" s="115"/>
      <c r="K903" s="117"/>
      <c r="L903" s="117">
        <f>L902</f>
        <v>-200</v>
      </c>
    </row>
    <row r="904" spans="1:12" x14ac:dyDescent="0.25">
      <c r="A904" s="115"/>
      <c r="B904" s="115"/>
      <c r="C904" s="115" t="s">
        <v>82</v>
      </c>
      <c r="D904" s="115"/>
      <c r="E904" s="115"/>
      <c r="F904" s="135"/>
      <c r="G904" s="115"/>
      <c r="H904" s="115"/>
      <c r="I904" s="115"/>
      <c r="J904" s="115"/>
      <c r="K904" s="114">
        <f>ROUND(K897+K899+K901+K903,5)</f>
        <v>-500</v>
      </c>
      <c r="L904" s="114">
        <f>ROUND(L897+L899+L901+L903,5)</f>
        <v>-700</v>
      </c>
    </row>
    <row r="905" spans="1:12" x14ac:dyDescent="0.25">
      <c r="A905" s="107"/>
      <c r="B905" s="107"/>
      <c r="C905" s="107" t="s">
        <v>83</v>
      </c>
      <c r="D905" s="107"/>
      <c r="E905" s="107"/>
      <c r="F905" s="133"/>
      <c r="G905" s="107"/>
      <c r="H905" s="107"/>
      <c r="I905" s="107"/>
      <c r="J905" s="107"/>
      <c r="K905" s="134"/>
      <c r="L905" s="134">
        <v>-112</v>
      </c>
    </row>
    <row r="906" spans="1:12" ht="15.75" thickBot="1" x14ac:dyDescent="0.3">
      <c r="A906" s="101"/>
      <c r="B906" s="101"/>
      <c r="C906" s="101"/>
      <c r="D906" s="101"/>
      <c r="E906" s="115" t="s">
        <v>336</v>
      </c>
      <c r="F906" s="135">
        <v>43706</v>
      </c>
      <c r="G906" s="115" t="s">
        <v>1791</v>
      </c>
      <c r="H906" s="115" t="s">
        <v>1321</v>
      </c>
      <c r="I906" s="115" t="s">
        <v>1792</v>
      </c>
      <c r="J906" s="115" t="s">
        <v>263</v>
      </c>
      <c r="K906" s="117">
        <v>-71.53</v>
      </c>
      <c r="L906" s="117">
        <f>ROUND(L905+K906,5)</f>
        <v>-183.53</v>
      </c>
    </row>
    <row r="907" spans="1:12" x14ac:dyDescent="0.25">
      <c r="A907" s="115"/>
      <c r="B907" s="115"/>
      <c r="C907" s="115" t="s">
        <v>390</v>
      </c>
      <c r="D907" s="115"/>
      <c r="E907" s="115"/>
      <c r="F907" s="135"/>
      <c r="G907" s="115"/>
      <c r="H907" s="115"/>
      <c r="I907" s="115"/>
      <c r="J907" s="115"/>
      <c r="K907" s="114">
        <f>ROUND(SUM(K905:K906),5)</f>
        <v>-71.53</v>
      </c>
      <c r="L907" s="114">
        <f>L906</f>
        <v>-183.53</v>
      </c>
    </row>
    <row r="908" spans="1:12" x14ac:dyDescent="0.25">
      <c r="A908" s="107"/>
      <c r="B908" s="107"/>
      <c r="C908" s="107" t="s">
        <v>84</v>
      </c>
      <c r="D908" s="107"/>
      <c r="E908" s="107"/>
      <c r="F908" s="133"/>
      <c r="G908" s="107"/>
      <c r="H908" s="107"/>
      <c r="I908" s="107"/>
      <c r="J908" s="107"/>
      <c r="K908" s="134"/>
      <c r="L908" s="134">
        <v>-1115.5</v>
      </c>
    </row>
    <row r="909" spans="1:12" x14ac:dyDescent="0.25">
      <c r="A909" s="107"/>
      <c r="B909" s="107"/>
      <c r="C909" s="107"/>
      <c r="D909" s="107" t="s">
        <v>85</v>
      </c>
      <c r="E909" s="107"/>
      <c r="F909" s="133"/>
      <c r="G909" s="107"/>
      <c r="H909" s="107"/>
      <c r="I909" s="107"/>
      <c r="J909" s="107"/>
      <c r="K909" s="134"/>
      <c r="L909" s="134">
        <v>-797.5</v>
      </c>
    </row>
    <row r="910" spans="1:12" x14ac:dyDescent="0.25">
      <c r="A910" s="115"/>
      <c r="B910" s="115"/>
      <c r="C910" s="115"/>
      <c r="D910" s="115"/>
      <c r="E910" s="115" t="s">
        <v>336</v>
      </c>
      <c r="F910" s="135">
        <v>43678</v>
      </c>
      <c r="G910" s="115" t="s">
        <v>335</v>
      </c>
      <c r="H910" s="115" t="s">
        <v>1132</v>
      </c>
      <c r="I910" s="115" t="s">
        <v>1133</v>
      </c>
      <c r="J910" s="115" t="s">
        <v>260</v>
      </c>
      <c r="K910" s="114">
        <v>-140</v>
      </c>
      <c r="L910" s="114">
        <f t="shared" ref="L910:L936" si="22">ROUND(L909+K910,5)</f>
        <v>-937.5</v>
      </c>
    </row>
    <row r="911" spans="1:12" x14ac:dyDescent="0.25">
      <c r="A911" s="115"/>
      <c r="B911" s="115"/>
      <c r="C911" s="115"/>
      <c r="D911" s="115"/>
      <c r="E911" s="115" t="s">
        <v>336</v>
      </c>
      <c r="F911" s="135">
        <v>43679</v>
      </c>
      <c r="G911" s="115" t="s">
        <v>335</v>
      </c>
      <c r="H911" s="115" t="s">
        <v>1132</v>
      </c>
      <c r="I911" s="115" t="s">
        <v>1133</v>
      </c>
      <c r="J911" s="115" t="s">
        <v>260</v>
      </c>
      <c r="K911" s="114">
        <v>-75.5</v>
      </c>
      <c r="L911" s="114">
        <f t="shared" si="22"/>
        <v>-1013</v>
      </c>
    </row>
    <row r="912" spans="1:12" x14ac:dyDescent="0.25">
      <c r="A912" s="115"/>
      <c r="B912" s="115"/>
      <c r="C912" s="115"/>
      <c r="D912" s="115"/>
      <c r="E912" s="115" t="s">
        <v>336</v>
      </c>
      <c r="F912" s="135">
        <v>43682</v>
      </c>
      <c r="G912" s="115" t="s">
        <v>335</v>
      </c>
      <c r="H912" s="115" t="s">
        <v>1132</v>
      </c>
      <c r="I912" s="115" t="s">
        <v>1133</v>
      </c>
      <c r="J912" s="115" t="s">
        <v>260</v>
      </c>
      <c r="K912" s="114">
        <v>-497</v>
      </c>
      <c r="L912" s="114">
        <f t="shared" si="22"/>
        <v>-1510</v>
      </c>
    </row>
    <row r="913" spans="1:12" x14ac:dyDescent="0.25">
      <c r="A913" s="115"/>
      <c r="B913" s="115"/>
      <c r="C913" s="115"/>
      <c r="D913" s="115"/>
      <c r="E913" s="115" t="s">
        <v>336</v>
      </c>
      <c r="F913" s="135">
        <v>43683</v>
      </c>
      <c r="G913" s="115" t="s">
        <v>335</v>
      </c>
      <c r="H913" s="115" t="s">
        <v>1132</v>
      </c>
      <c r="I913" s="115" t="s">
        <v>1133</v>
      </c>
      <c r="J913" s="115" t="s">
        <v>260</v>
      </c>
      <c r="K913" s="114">
        <v>-35</v>
      </c>
      <c r="L913" s="114">
        <f t="shared" si="22"/>
        <v>-1545</v>
      </c>
    </row>
    <row r="914" spans="1:12" x14ac:dyDescent="0.25">
      <c r="A914" s="115"/>
      <c r="B914" s="115"/>
      <c r="C914" s="115"/>
      <c r="D914" s="115"/>
      <c r="E914" s="115" t="s">
        <v>336</v>
      </c>
      <c r="F914" s="135">
        <v>43684</v>
      </c>
      <c r="G914" s="115" t="s">
        <v>335</v>
      </c>
      <c r="H914" s="115" t="s">
        <v>1132</v>
      </c>
      <c r="I914" s="115" t="s">
        <v>1133</v>
      </c>
      <c r="J914" s="115" t="s">
        <v>260</v>
      </c>
      <c r="K914" s="114">
        <v>-99</v>
      </c>
      <c r="L914" s="114">
        <f t="shared" si="22"/>
        <v>-1644</v>
      </c>
    </row>
    <row r="915" spans="1:12" x14ac:dyDescent="0.25">
      <c r="A915" s="115"/>
      <c r="B915" s="115"/>
      <c r="C915" s="115"/>
      <c r="D915" s="115"/>
      <c r="E915" s="115" t="s">
        <v>336</v>
      </c>
      <c r="F915" s="135">
        <v>43685</v>
      </c>
      <c r="G915" s="115" t="s">
        <v>335</v>
      </c>
      <c r="H915" s="115" t="s">
        <v>1132</v>
      </c>
      <c r="I915" s="115" t="s">
        <v>1133</v>
      </c>
      <c r="J915" s="115" t="s">
        <v>260</v>
      </c>
      <c r="K915" s="114">
        <v>-120</v>
      </c>
      <c r="L915" s="114">
        <f t="shared" si="22"/>
        <v>-1764</v>
      </c>
    </row>
    <row r="916" spans="1:12" x14ac:dyDescent="0.25">
      <c r="A916" s="115"/>
      <c r="B916" s="115"/>
      <c r="C916" s="115"/>
      <c r="D916" s="115"/>
      <c r="E916" s="115" t="s">
        <v>336</v>
      </c>
      <c r="F916" s="135">
        <v>43686</v>
      </c>
      <c r="G916" s="115" t="s">
        <v>335</v>
      </c>
      <c r="H916" s="115" t="s">
        <v>1132</v>
      </c>
      <c r="I916" s="115" t="s">
        <v>1133</v>
      </c>
      <c r="J916" s="115" t="s">
        <v>260</v>
      </c>
      <c r="K916" s="114">
        <v>-186</v>
      </c>
      <c r="L916" s="114">
        <f t="shared" si="22"/>
        <v>-1950</v>
      </c>
    </row>
    <row r="917" spans="1:12" x14ac:dyDescent="0.25">
      <c r="A917" s="115"/>
      <c r="B917" s="115"/>
      <c r="C917" s="115"/>
      <c r="D917" s="115"/>
      <c r="E917" s="115" t="s">
        <v>336</v>
      </c>
      <c r="F917" s="135">
        <v>43689</v>
      </c>
      <c r="G917" s="115" t="s">
        <v>335</v>
      </c>
      <c r="H917" s="115" t="s">
        <v>1132</v>
      </c>
      <c r="I917" s="115" t="s">
        <v>1133</v>
      </c>
      <c r="J917" s="115" t="s">
        <v>260</v>
      </c>
      <c r="K917" s="114">
        <v>-103</v>
      </c>
      <c r="L917" s="114">
        <f t="shared" si="22"/>
        <v>-2053</v>
      </c>
    </row>
    <row r="918" spans="1:12" x14ac:dyDescent="0.25">
      <c r="A918" s="115"/>
      <c r="B918" s="115"/>
      <c r="C918" s="115"/>
      <c r="D918" s="115"/>
      <c r="E918" s="115" t="s">
        <v>336</v>
      </c>
      <c r="F918" s="135">
        <v>43690</v>
      </c>
      <c r="G918" s="115" t="s">
        <v>335</v>
      </c>
      <c r="H918" s="115" t="s">
        <v>1132</v>
      </c>
      <c r="I918" s="115" t="s">
        <v>1133</v>
      </c>
      <c r="J918" s="115" t="s">
        <v>260</v>
      </c>
      <c r="K918" s="114">
        <v>-206</v>
      </c>
      <c r="L918" s="114">
        <f t="shared" si="22"/>
        <v>-2259</v>
      </c>
    </row>
    <row r="919" spans="1:12" x14ac:dyDescent="0.25">
      <c r="A919" s="115"/>
      <c r="B919" s="115"/>
      <c r="C919" s="115"/>
      <c r="D919" s="115"/>
      <c r="E919" s="115" t="s">
        <v>336</v>
      </c>
      <c r="F919" s="135">
        <v>43690</v>
      </c>
      <c r="G919" s="115" t="s">
        <v>335</v>
      </c>
      <c r="H919" s="115" t="s">
        <v>1132</v>
      </c>
      <c r="I919" s="115" t="s">
        <v>1133</v>
      </c>
      <c r="J919" s="115" t="s">
        <v>260</v>
      </c>
      <c r="K919" s="114">
        <v>-70</v>
      </c>
      <c r="L919" s="114">
        <f t="shared" si="22"/>
        <v>-2329</v>
      </c>
    </row>
    <row r="920" spans="1:12" x14ac:dyDescent="0.25">
      <c r="A920" s="115"/>
      <c r="B920" s="115"/>
      <c r="C920" s="115"/>
      <c r="D920" s="115"/>
      <c r="E920" s="115" t="s">
        <v>336</v>
      </c>
      <c r="F920" s="135">
        <v>43691</v>
      </c>
      <c r="G920" s="115" t="s">
        <v>335</v>
      </c>
      <c r="H920" s="115" t="s">
        <v>1132</v>
      </c>
      <c r="I920" s="115" t="s">
        <v>1133</v>
      </c>
      <c r="J920" s="115" t="s">
        <v>260</v>
      </c>
      <c r="K920" s="114">
        <v>-133</v>
      </c>
      <c r="L920" s="114">
        <f t="shared" si="22"/>
        <v>-2462</v>
      </c>
    </row>
    <row r="921" spans="1:12" x14ac:dyDescent="0.25">
      <c r="A921" s="115"/>
      <c r="B921" s="115"/>
      <c r="C921" s="115"/>
      <c r="D921" s="115"/>
      <c r="E921" s="115" t="s">
        <v>336</v>
      </c>
      <c r="F921" s="135">
        <v>43692</v>
      </c>
      <c r="G921" s="115" t="s">
        <v>335</v>
      </c>
      <c r="H921" s="115" t="s">
        <v>1132</v>
      </c>
      <c r="I921" s="115" t="s">
        <v>1133</v>
      </c>
      <c r="J921" s="115" t="s">
        <v>260</v>
      </c>
      <c r="K921" s="114">
        <v>-64</v>
      </c>
      <c r="L921" s="114">
        <f t="shared" si="22"/>
        <v>-2526</v>
      </c>
    </row>
    <row r="922" spans="1:12" x14ac:dyDescent="0.25">
      <c r="A922" s="115"/>
      <c r="B922" s="115"/>
      <c r="C922" s="115"/>
      <c r="D922" s="115"/>
      <c r="E922" s="115" t="s">
        <v>336</v>
      </c>
      <c r="F922" s="135">
        <v>43693</v>
      </c>
      <c r="G922" s="115" t="s">
        <v>335</v>
      </c>
      <c r="H922" s="115" t="s">
        <v>1132</v>
      </c>
      <c r="I922" s="115" t="s">
        <v>1133</v>
      </c>
      <c r="J922" s="115" t="s">
        <v>260</v>
      </c>
      <c r="K922" s="114">
        <v>-51</v>
      </c>
      <c r="L922" s="114">
        <f t="shared" si="22"/>
        <v>-2577</v>
      </c>
    </row>
    <row r="923" spans="1:12" x14ac:dyDescent="0.25">
      <c r="A923" s="115"/>
      <c r="B923" s="115"/>
      <c r="C923" s="115"/>
      <c r="D923" s="115"/>
      <c r="E923" s="115" t="s">
        <v>336</v>
      </c>
      <c r="F923" s="135">
        <v>43693</v>
      </c>
      <c r="G923" s="115" t="s">
        <v>335</v>
      </c>
      <c r="H923" s="115" t="s">
        <v>1132</v>
      </c>
      <c r="I923" s="115" t="s">
        <v>1133</v>
      </c>
      <c r="J923" s="115" t="s">
        <v>260</v>
      </c>
      <c r="K923" s="114">
        <v>-157.19999999999999</v>
      </c>
      <c r="L923" s="114">
        <f t="shared" si="22"/>
        <v>-2734.2</v>
      </c>
    </row>
    <row r="924" spans="1:12" x14ac:dyDescent="0.25">
      <c r="A924" s="115"/>
      <c r="B924" s="115"/>
      <c r="C924" s="115"/>
      <c r="D924" s="115"/>
      <c r="E924" s="115" t="s">
        <v>336</v>
      </c>
      <c r="F924" s="135">
        <v>43697</v>
      </c>
      <c r="G924" s="115" t="s">
        <v>335</v>
      </c>
      <c r="H924" s="115" t="s">
        <v>1132</v>
      </c>
      <c r="I924" s="115" t="s">
        <v>1133</v>
      </c>
      <c r="J924" s="115" t="s">
        <v>260</v>
      </c>
      <c r="K924" s="114">
        <v>-167</v>
      </c>
      <c r="L924" s="114">
        <f t="shared" si="22"/>
        <v>-2901.2</v>
      </c>
    </row>
    <row r="925" spans="1:12" x14ac:dyDescent="0.25">
      <c r="A925" s="115"/>
      <c r="B925" s="115"/>
      <c r="C925" s="115"/>
      <c r="D925" s="115"/>
      <c r="E925" s="115" t="s">
        <v>336</v>
      </c>
      <c r="F925" s="135">
        <v>43697</v>
      </c>
      <c r="G925" s="115" t="s">
        <v>335</v>
      </c>
      <c r="H925" s="115" t="s">
        <v>1132</v>
      </c>
      <c r="I925" s="115" t="s">
        <v>1133</v>
      </c>
      <c r="J925" s="115" t="s">
        <v>260</v>
      </c>
      <c r="K925" s="114">
        <v>-20</v>
      </c>
      <c r="L925" s="114">
        <f t="shared" si="22"/>
        <v>-2921.2</v>
      </c>
    </row>
    <row r="926" spans="1:12" x14ac:dyDescent="0.25">
      <c r="A926" s="115"/>
      <c r="B926" s="115"/>
      <c r="C926" s="115"/>
      <c r="D926" s="115"/>
      <c r="E926" s="115" t="s">
        <v>336</v>
      </c>
      <c r="F926" s="135">
        <v>43697</v>
      </c>
      <c r="G926" s="115" t="s">
        <v>335</v>
      </c>
      <c r="H926" s="115" t="s">
        <v>1132</v>
      </c>
      <c r="I926" s="115" t="s">
        <v>1133</v>
      </c>
      <c r="J926" s="115" t="s">
        <v>260</v>
      </c>
      <c r="K926" s="114">
        <v>-10</v>
      </c>
      <c r="L926" s="114">
        <f t="shared" si="22"/>
        <v>-2931.2</v>
      </c>
    </row>
    <row r="927" spans="1:12" x14ac:dyDescent="0.25">
      <c r="A927" s="115"/>
      <c r="B927" s="115"/>
      <c r="C927" s="115"/>
      <c r="D927" s="115"/>
      <c r="E927" s="115" t="s">
        <v>336</v>
      </c>
      <c r="F927" s="135">
        <v>43698</v>
      </c>
      <c r="G927" s="115" t="s">
        <v>335</v>
      </c>
      <c r="H927" s="115" t="s">
        <v>1132</v>
      </c>
      <c r="I927" s="115" t="s">
        <v>1133</v>
      </c>
      <c r="J927" s="115" t="s">
        <v>260</v>
      </c>
      <c r="K927" s="114">
        <v>-73</v>
      </c>
      <c r="L927" s="114">
        <f t="shared" si="22"/>
        <v>-3004.2</v>
      </c>
    </row>
    <row r="928" spans="1:12" x14ac:dyDescent="0.25">
      <c r="A928" s="115"/>
      <c r="B928" s="115"/>
      <c r="C928" s="115"/>
      <c r="D928" s="115"/>
      <c r="E928" s="115" t="s">
        <v>336</v>
      </c>
      <c r="F928" s="135">
        <v>43698</v>
      </c>
      <c r="G928" s="115" t="s">
        <v>335</v>
      </c>
      <c r="H928" s="115" t="s">
        <v>1132</v>
      </c>
      <c r="I928" s="115" t="s">
        <v>1133</v>
      </c>
      <c r="J928" s="115" t="s">
        <v>260</v>
      </c>
      <c r="K928" s="114">
        <v>-195.5</v>
      </c>
      <c r="L928" s="114">
        <f t="shared" si="22"/>
        <v>-3199.7</v>
      </c>
    </row>
    <row r="929" spans="1:12" x14ac:dyDescent="0.25">
      <c r="A929" s="115"/>
      <c r="B929" s="115"/>
      <c r="C929" s="115"/>
      <c r="D929" s="115"/>
      <c r="E929" s="115" t="s">
        <v>336</v>
      </c>
      <c r="F929" s="135">
        <v>43698</v>
      </c>
      <c r="G929" s="115" t="s">
        <v>335</v>
      </c>
      <c r="H929" s="115" t="s">
        <v>1132</v>
      </c>
      <c r="I929" s="115" t="s">
        <v>1133</v>
      </c>
      <c r="J929" s="115" t="s">
        <v>260</v>
      </c>
      <c r="K929" s="114">
        <v>-218.8</v>
      </c>
      <c r="L929" s="114">
        <f t="shared" si="22"/>
        <v>-3418.5</v>
      </c>
    </row>
    <row r="930" spans="1:12" x14ac:dyDescent="0.25">
      <c r="A930" s="115"/>
      <c r="B930" s="115"/>
      <c r="C930" s="115"/>
      <c r="D930" s="115"/>
      <c r="E930" s="115" t="s">
        <v>336</v>
      </c>
      <c r="F930" s="135">
        <v>43703</v>
      </c>
      <c r="G930" s="115" t="s">
        <v>335</v>
      </c>
      <c r="H930" s="115" t="s">
        <v>1132</v>
      </c>
      <c r="I930" s="115" t="s">
        <v>1133</v>
      </c>
      <c r="J930" s="115" t="s">
        <v>260</v>
      </c>
      <c r="K930" s="114">
        <v>-188</v>
      </c>
      <c r="L930" s="114">
        <f t="shared" si="22"/>
        <v>-3606.5</v>
      </c>
    </row>
    <row r="931" spans="1:12" x14ac:dyDescent="0.25">
      <c r="A931" s="115"/>
      <c r="B931" s="115"/>
      <c r="C931" s="115"/>
      <c r="D931" s="115"/>
      <c r="E931" s="115" t="s">
        <v>336</v>
      </c>
      <c r="F931" s="135">
        <v>43704</v>
      </c>
      <c r="G931" s="115" t="s">
        <v>335</v>
      </c>
      <c r="H931" s="115" t="s">
        <v>1132</v>
      </c>
      <c r="I931" s="115" t="s">
        <v>1133</v>
      </c>
      <c r="J931" s="115" t="s">
        <v>260</v>
      </c>
      <c r="K931" s="114">
        <v>-130</v>
      </c>
      <c r="L931" s="114">
        <f t="shared" si="22"/>
        <v>-3736.5</v>
      </c>
    </row>
    <row r="932" spans="1:12" x14ac:dyDescent="0.25">
      <c r="A932" s="115"/>
      <c r="B932" s="115"/>
      <c r="C932" s="115"/>
      <c r="D932" s="115"/>
      <c r="E932" s="115" t="s">
        <v>336</v>
      </c>
      <c r="F932" s="135">
        <v>43704</v>
      </c>
      <c r="G932" s="115" t="s">
        <v>335</v>
      </c>
      <c r="H932" s="115" t="s">
        <v>1132</v>
      </c>
      <c r="I932" s="115" t="s">
        <v>1133</v>
      </c>
      <c r="J932" s="115" t="s">
        <v>260</v>
      </c>
      <c r="K932" s="114">
        <v>-107</v>
      </c>
      <c r="L932" s="114">
        <f t="shared" si="22"/>
        <v>-3843.5</v>
      </c>
    </row>
    <row r="933" spans="1:12" x14ac:dyDescent="0.25">
      <c r="A933" s="115"/>
      <c r="B933" s="115"/>
      <c r="C933" s="115"/>
      <c r="D933" s="115"/>
      <c r="E933" s="115" t="s">
        <v>336</v>
      </c>
      <c r="F933" s="135">
        <v>43704</v>
      </c>
      <c r="G933" s="115" t="s">
        <v>335</v>
      </c>
      <c r="H933" s="115" t="s">
        <v>1132</v>
      </c>
      <c r="I933" s="115" t="s">
        <v>1133</v>
      </c>
      <c r="J933" s="115" t="s">
        <v>260</v>
      </c>
      <c r="K933" s="114">
        <v>-10</v>
      </c>
      <c r="L933" s="114">
        <f t="shared" si="22"/>
        <v>-3853.5</v>
      </c>
    </row>
    <row r="934" spans="1:12" x14ac:dyDescent="0.25">
      <c r="A934" s="115"/>
      <c r="B934" s="115"/>
      <c r="C934" s="115"/>
      <c r="D934" s="115"/>
      <c r="E934" s="115" t="s">
        <v>336</v>
      </c>
      <c r="F934" s="135">
        <v>43705</v>
      </c>
      <c r="G934" s="115" t="s">
        <v>335</v>
      </c>
      <c r="H934" s="115" t="s">
        <v>1132</v>
      </c>
      <c r="I934" s="115" t="s">
        <v>1133</v>
      </c>
      <c r="J934" s="115" t="s">
        <v>260</v>
      </c>
      <c r="K934" s="114">
        <v>-75</v>
      </c>
      <c r="L934" s="114">
        <f t="shared" si="22"/>
        <v>-3928.5</v>
      </c>
    </row>
    <row r="935" spans="1:12" x14ac:dyDescent="0.25">
      <c r="A935" s="115"/>
      <c r="B935" s="115"/>
      <c r="C935" s="115"/>
      <c r="D935" s="115"/>
      <c r="E935" s="115" t="s">
        <v>336</v>
      </c>
      <c r="F935" s="135">
        <v>43706</v>
      </c>
      <c r="G935" s="115" t="s">
        <v>335</v>
      </c>
      <c r="H935" s="115" t="s">
        <v>1132</v>
      </c>
      <c r="I935" s="115" t="s">
        <v>1133</v>
      </c>
      <c r="J935" s="115" t="s">
        <v>260</v>
      </c>
      <c r="K935" s="114">
        <v>-309</v>
      </c>
      <c r="L935" s="114">
        <f t="shared" si="22"/>
        <v>-4237.5</v>
      </c>
    </row>
    <row r="936" spans="1:12" ht="15.75" thickBot="1" x14ac:dyDescent="0.3">
      <c r="A936" s="115"/>
      <c r="B936" s="115"/>
      <c r="C936" s="115"/>
      <c r="D936" s="115"/>
      <c r="E936" s="115" t="s">
        <v>336</v>
      </c>
      <c r="F936" s="135">
        <v>43707</v>
      </c>
      <c r="G936" s="115" t="s">
        <v>335</v>
      </c>
      <c r="H936" s="115" t="s">
        <v>1132</v>
      </c>
      <c r="I936" s="115" t="s">
        <v>1133</v>
      </c>
      <c r="J936" s="115" t="s">
        <v>260</v>
      </c>
      <c r="K936" s="117">
        <v>-40</v>
      </c>
      <c r="L936" s="117">
        <f t="shared" si="22"/>
        <v>-4277.5</v>
      </c>
    </row>
    <row r="937" spans="1:12" x14ac:dyDescent="0.25">
      <c r="A937" s="115"/>
      <c r="B937" s="115"/>
      <c r="C937" s="115"/>
      <c r="D937" s="115" t="s">
        <v>391</v>
      </c>
      <c r="E937" s="115"/>
      <c r="F937" s="135"/>
      <c r="G937" s="115"/>
      <c r="H937" s="115"/>
      <c r="I937" s="115"/>
      <c r="J937" s="115"/>
      <c r="K937" s="114">
        <f>ROUND(SUM(K909:K936),5)</f>
        <v>-3480</v>
      </c>
      <c r="L937" s="114">
        <f>L936</f>
        <v>-4277.5</v>
      </c>
    </row>
    <row r="938" spans="1:12" x14ac:dyDescent="0.25">
      <c r="A938" s="107"/>
      <c r="B938" s="107"/>
      <c r="C938" s="107"/>
      <c r="D938" s="107" t="s">
        <v>86</v>
      </c>
      <c r="E938" s="107"/>
      <c r="F938" s="133"/>
      <c r="G938" s="107"/>
      <c r="H938" s="107"/>
      <c r="I938" s="107"/>
      <c r="J938" s="107"/>
      <c r="K938" s="134"/>
      <c r="L938" s="134">
        <v>-318</v>
      </c>
    </row>
    <row r="939" spans="1:12" x14ac:dyDescent="0.25">
      <c r="A939" s="115"/>
      <c r="B939" s="115"/>
      <c r="C939" s="115"/>
      <c r="D939" s="115"/>
      <c r="E939" s="115" t="s">
        <v>336</v>
      </c>
      <c r="F939" s="135">
        <v>43705</v>
      </c>
      <c r="G939" s="115" t="s">
        <v>335</v>
      </c>
      <c r="H939" s="115" t="s">
        <v>328</v>
      </c>
      <c r="I939" s="115" t="s">
        <v>1793</v>
      </c>
      <c r="J939" s="115" t="s">
        <v>263</v>
      </c>
      <c r="K939" s="114">
        <v>-22</v>
      </c>
      <c r="L939" s="114">
        <f t="shared" ref="L939:L959" si="23">ROUND(L938+K939,5)</f>
        <v>-340</v>
      </c>
    </row>
    <row r="940" spans="1:12" x14ac:dyDescent="0.25">
      <c r="A940" s="115"/>
      <c r="B940" s="115"/>
      <c r="C940" s="115"/>
      <c r="D940" s="115"/>
      <c r="E940" s="115" t="s">
        <v>336</v>
      </c>
      <c r="F940" s="135">
        <v>43705</v>
      </c>
      <c r="G940" s="115" t="s">
        <v>335</v>
      </c>
      <c r="H940" s="115" t="s">
        <v>328</v>
      </c>
      <c r="I940" s="115" t="s">
        <v>1794</v>
      </c>
      <c r="J940" s="115" t="s">
        <v>263</v>
      </c>
      <c r="K940" s="114">
        <v>-93</v>
      </c>
      <c r="L940" s="114">
        <f t="shared" si="23"/>
        <v>-433</v>
      </c>
    </row>
    <row r="941" spans="1:12" x14ac:dyDescent="0.25">
      <c r="A941" s="115"/>
      <c r="B941" s="115"/>
      <c r="C941" s="115"/>
      <c r="D941" s="115"/>
      <c r="E941" s="115" t="s">
        <v>336</v>
      </c>
      <c r="F941" s="135">
        <v>43705</v>
      </c>
      <c r="G941" s="115" t="s">
        <v>335</v>
      </c>
      <c r="H941" s="115" t="s">
        <v>328</v>
      </c>
      <c r="I941" s="115" t="s">
        <v>1795</v>
      </c>
      <c r="J941" s="115" t="s">
        <v>263</v>
      </c>
      <c r="K941" s="114">
        <v>-44</v>
      </c>
      <c r="L941" s="114">
        <f t="shared" si="23"/>
        <v>-477</v>
      </c>
    </row>
    <row r="942" spans="1:12" x14ac:dyDescent="0.25">
      <c r="A942" s="115"/>
      <c r="B942" s="115"/>
      <c r="C942" s="115"/>
      <c r="D942" s="115"/>
      <c r="E942" s="115" t="s">
        <v>336</v>
      </c>
      <c r="F942" s="135">
        <v>43705</v>
      </c>
      <c r="G942" s="115" t="s">
        <v>335</v>
      </c>
      <c r="H942" s="115" t="s">
        <v>328</v>
      </c>
      <c r="I942" s="115" t="s">
        <v>1796</v>
      </c>
      <c r="J942" s="115" t="s">
        <v>263</v>
      </c>
      <c r="K942" s="114">
        <v>-66</v>
      </c>
      <c r="L942" s="114">
        <f t="shared" si="23"/>
        <v>-543</v>
      </c>
    </row>
    <row r="943" spans="1:12" x14ac:dyDescent="0.25">
      <c r="A943" s="115"/>
      <c r="B943" s="115"/>
      <c r="C943" s="115"/>
      <c r="D943" s="115"/>
      <c r="E943" s="115" t="s">
        <v>336</v>
      </c>
      <c r="F943" s="135">
        <v>43705</v>
      </c>
      <c r="G943" s="115" t="s">
        <v>335</v>
      </c>
      <c r="H943" s="115" t="s">
        <v>328</v>
      </c>
      <c r="I943" s="115" t="s">
        <v>1797</v>
      </c>
      <c r="J943" s="115" t="s">
        <v>263</v>
      </c>
      <c r="K943" s="114">
        <v>-114</v>
      </c>
      <c r="L943" s="114">
        <f t="shared" si="23"/>
        <v>-657</v>
      </c>
    </row>
    <row r="944" spans="1:12" x14ac:dyDescent="0.25">
      <c r="A944" s="115"/>
      <c r="B944" s="115"/>
      <c r="C944" s="115"/>
      <c r="D944" s="115"/>
      <c r="E944" s="115" t="s">
        <v>336</v>
      </c>
      <c r="F944" s="135">
        <v>43705</v>
      </c>
      <c r="G944" s="115" t="s">
        <v>335</v>
      </c>
      <c r="H944" s="115" t="s">
        <v>328</v>
      </c>
      <c r="I944" s="115" t="s">
        <v>1798</v>
      </c>
      <c r="J944" s="115" t="s">
        <v>263</v>
      </c>
      <c r="K944" s="114">
        <v>-141</v>
      </c>
      <c r="L944" s="114">
        <f t="shared" si="23"/>
        <v>-798</v>
      </c>
    </row>
    <row r="945" spans="1:12" x14ac:dyDescent="0.25">
      <c r="A945" s="115"/>
      <c r="B945" s="115"/>
      <c r="C945" s="115"/>
      <c r="D945" s="115"/>
      <c r="E945" s="115" t="s">
        <v>336</v>
      </c>
      <c r="F945" s="135">
        <v>43706</v>
      </c>
      <c r="G945" s="115" t="s">
        <v>335</v>
      </c>
      <c r="H945" s="115" t="s">
        <v>328</v>
      </c>
      <c r="I945" s="115" t="s">
        <v>1793</v>
      </c>
      <c r="J945" s="115" t="s">
        <v>263</v>
      </c>
      <c r="K945" s="114">
        <v>-22</v>
      </c>
      <c r="L945" s="114">
        <f t="shared" si="23"/>
        <v>-820</v>
      </c>
    </row>
    <row r="946" spans="1:12" x14ac:dyDescent="0.25">
      <c r="A946" s="115"/>
      <c r="B946" s="115"/>
      <c r="C946" s="115"/>
      <c r="D946" s="115"/>
      <c r="E946" s="115" t="s">
        <v>336</v>
      </c>
      <c r="F946" s="135">
        <v>43706</v>
      </c>
      <c r="G946" s="115" t="s">
        <v>335</v>
      </c>
      <c r="H946" s="115" t="s">
        <v>328</v>
      </c>
      <c r="I946" s="115" t="s">
        <v>1794</v>
      </c>
      <c r="J946" s="115" t="s">
        <v>263</v>
      </c>
      <c r="K946" s="114">
        <v>-31</v>
      </c>
      <c r="L946" s="114">
        <f t="shared" si="23"/>
        <v>-851</v>
      </c>
    </row>
    <row r="947" spans="1:12" x14ac:dyDescent="0.25">
      <c r="A947" s="115"/>
      <c r="B947" s="115"/>
      <c r="C947" s="115"/>
      <c r="D947" s="115"/>
      <c r="E947" s="115" t="s">
        <v>336</v>
      </c>
      <c r="F947" s="135">
        <v>43706</v>
      </c>
      <c r="G947" s="115" t="s">
        <v>335</v>
      </c>
      <c r="H947" s="115" t="s">
        <v>328</v>
      </c>
      <c r="I947" s="115" t="s">
        <v>1799</v>
      </c>
      <c r="J947" s="115" t="s">
        <v>263</v>
      </c>
      <c r="K947" s="114">
        <v>-93</v>
      </c>
      <c r="L947" s="114">
        <f t="shared" si="23"/>
        <v>-944</v>
      </c>
    </row>
    <row r="948" spans="1:12" x14ac:dyDescent="0.25">
      <c r="A948" s="115"/>
      <c r="B948" s="115"/>
      <c r="C948" s="115"/>
      <c r="D948" s="115"/>
      <c r="E948" s="115" t="s">
        <v>336</v>
      </c>
      <c r="F948" s="135">
        <v>43706</v>
      </c>
      <c r="G948" s="115" t="s">
        <v>335</v>
      </c>
      <c r="H948" s="115" t="s">
        <v>328</v>
      </c>
      <c r="I948" s="115" t="s">
        <v>1800</v>
      </c>
      <c r="J948" s="115" t="s">
        <v>263</v>
      </c>
      <c r="K948" s="114">
        <v>-22</v>
      </c>
      <c r="L948" s="114">
        <f t="shared" si="23"/>
        <v>-966</v>
      </c>
    </row>
    <row r="949" spans="1:12" x14ac:dyDescent="0.25">
      <c r="A949" s="115"/>
      <c r="B949" s="115"/>
      <c r="C949" s="115"/>
      <c r="D949" s="115"/>
      <c r="E949" s="115" t="s">
        <v>336</v>
      </c>
      <c r="F949" s="135">
        <v>43706</v>
      </c>
      <c r="G949" s="115" t="s">
        <v>335</v>
      </c>
      <c r="H949" s="115" t="s">
        <v>328</v>
      </c>
      <c r="I949" s="115" t="s">
        <v>1796</v>
      </c>
      <c r="J949" s="115" t="s">
        <v>263</v>
      </c>
      <c r="K949" s="114">
        <v>-67</v>
      </c>
      <c r="L949" s="114">
        <f t="shared" si="23"/>
        <v>-1033</v>
      </c>
    </row>
    <row r="950" spans="1:12" x14ac:dyDescent="0.25">
      <c r="A950" s="115"/>
      <c r="B950" s="115"/>
      <c r="C950" s="115"/>
      <c r="D950" s="115"/>
      <c r="E950" s="115" t="s">
        <v>336</v>
      </c>
      <c r="F950" s="135">
        <v>43706</v>
      </c>
      <c r="G950" s="115" t="s">
        <v>335</v>
      </c>
      <c r="H950" s="115" t="s">
        <v>328</v>
      </c>
      <c r="I950" s="115" t="s">
        <v>1797</v>
      </c>
      <c r="J950" s="115" t="s">
        <v>263</v>
      </c>
      <c r="K950" s="114">
        <v>-57</v>
      </c>
      <c r="L950" s="114">
        <f t="shared" si="23"/>
        <v>-1090</v>
      </c>
    </row>
    <row r="951" spans="1:12" x14ac:dyDescent="0.25">
      <c r="A951" s="115"/>
      <c r="B951" s="115"/>
      <c r="C951" s="115"/>
      <c r="D951" s="115"/>
      <c r="E951" s="115" t="s">
        <v>336</v>
      </c>
      <c r="F951" s="135">
        <v>43706</v>
      </c>
      <c r="G951" s="115" t="s">
        <v>335</v>
      </c>
      <c r="H951" s="115" t="s">
        <v>328</v>
      </c>
      <c r="I951" s="115" t="s">
        <v>1801</v>
      </c>
      <c r="J951" s="115" t="s">
        <v>263</v>
      </c>
      <c r="K951" s="114">
        <v>-126</v>
      </c>
      <c r="L951" s="114">
        <f t="shared" si="23"/>
        <v>-1216</v>
      </c>
    </row>
    <row r="952" spans="1:12" x14ac:dyDescent="0.25">
      <c r="A952" s="115"/>
      <c r="B952" s="115"/>
      <c r="C952" s="115"/>
      <c r="D952" s="115"/>
      <c r="E952" s="115" t="s">
        <v>336</v>
      </c>
      <c r="F952" s="135">
        <v>43706</v>
      </c>
      <c r="G952" s="115" t="s">
        <v>335</v>
      </c>
      <c r="H952" s="115" t="s">
        <v>328</v>
      </c>
      <c r="I952" s="115" t="s">
        <v>1802</v>
      </c>
      <c r="J952" s="115" t="s">
        <v>263</v>
      </c>
      <c r="K952" s="114">
        <v>-15</v>
      </c>
      <c r="L952" s="114">
        <f t="shared" si="23"/>
        <v>-1231</v>
      </c>
    </row>
    <row r="953" spans="1:12" x14ac:dyDescent="0.25">
      <c r="A953" s="115"/>
      <c r="B953" s="115"/>
      <c r="C953" s="115"/>
      <c r="D953" s="115"/>
      <c r="E953" s="115" t="s">
        <v>336</v>
      </c>
      <c r="F953" s="135">
        <v>43707</v>
      </c>
      <c r="G953" s="115" t="s">
        <v>335</v>
      </c>
      <c r="H953" s="115" t="s">
        <v>328</v>
      </c>
      <c r="I953" s="115" t="s">
        <v>1793</v>
      </c>
      <c r="J953" s="115" t="s">
        <v>263</v>
      </c>
      <c r="K953" s="114">
        <v>-66</v>
      </c>
      <c r="L953" s="114">
        <f t="shared" si="23"/>
        <v>-1297</v>
      </c>
    </row>
    <row r="954" spans="1:12" x14ac:dyDescent="0.25">
      <c r="A954" s="115"/>
      <c r="B954" s="115"/>
      <c r="C954" s="115"/>
      <c r="D954" s="115"/>
      <c r="E954" s="115" t="s">
        <v>336</v>
      </c>
      <c r="F954" s="135">
        <v>43707</v>
      </c>
      <c r="G954" s="115" t="s">
        <v>335</v>
      </c>
      <c r="H954" s="115" t="s">
        <v>328</v>
      </c>
      <c r="I954" s="115" t="s">
        <v>1794</v>
      </c>
      <c r="J954" s="115" t="s">
        <v>263</v>
      </c>
      <c r="K954" s="114">
        <v>-31</v>
      </c>
      <c r="L954" s="114">
        <f t="shared" si="23"/>
        <v>-1328</v>
      </c>
    </row>
    <row r="955" spans="1:12" x14ac:dyDescent="0.25">
      <c r="A955" s="115"/>
      <c r="B955" s="115"/>
      <c r="C955" s="115"/>
      <c r="D955" s="115"/>
      <c r="E955" s="115" t="s">
        <v>336</v>
      </c>
      <c r="F955" s="135">
        <v>43707</v>
      </c>
      <c r="G955" s="115" t="s">
        <v>335</v>
      </c>
      <c r="H955" s="115" t="s">
        <v>328</v>
      </c>
      <c r="I955" s="115" t="s">
        <v>1799</v>
      </c>
      <c r="J955" s="115" t="s">
        <v>263</v>
      </c>
      <c r="K955" s="114">
        <v>-93</v>
      </c>
      <c r="L955" s="114">
        <f t="shared" si="23"/>
        <v>-1421</v>
      </c>
    </row>
    <row r="956" spans="1:12" x14ac:dyDescent="0.25">
      <c r="A956" s="115"/>
      <c r="B956" s="115"/>
      <c r="C956" s="115"/>
      <c r="D956" s="115"/>
      <c r="E956" s="115" t="s">
        <v>336</v>
      </c>
      <c r="F956" s="135">
        <v>43707</v>
      </c>
      <c r="G956" s="115" t="s">
        <v>335</v>
      </c>
      <c r="H956" s="115" t="s">
        <v>328</v>
      </c>
      <c r="I956" s="115" t="s">
        <v>1795</v>
      </c>
      <c r="J956" s="115" t="s">
        <v>263</v>
      </c>
      <c r="K956" s="114">
        <v>-44</v>
      </c>
      <c r="L956" s="114">
        <f t="shared" si="23"/>
        <v>-1465</v>
      </c>
    </row>
    <row r="957" spans="1:12" x14ac:dyDescent="0.25">
      <c r="A957" s="115"/>
      <c r="B957" s="115"/>
      <c r="C957" s="115"/>
      <c r="D957" s="115"/>
      <c r="E957" s="115" t="s">
        <v>336</v>
      </c>
      <c r="F957" s="135">
        <v>43707</v>
      </c>
      <c r="G957" s="115" t="s">
        <v>335</v>
      </c>
      <c r="H957" s="115" t="s">
        <v>328</v>
      </c>
      <c r="I957" s="115" t="s">
        <v>1796</v>
      </c>
      <c r="J957" s="115" t="s">
        <v>263</v>
      </c>
      <c r="K957" s="114">
        <v>-67</v>
      </c>
      <c r="L957" s="114">
        <f t="shared" si="23"/>
        <v>-1532</v>
      </c>
    </row>
    <row r="958" spans="1:12" x14ac:dyDescent="0.25">
      <c r="A958" s="115"/>
      <c r="B958" s="115"/>
      <c r="C958" s="115"/>
      <c r="D958" s="115"/>
      <c r="E958" s="115" t="s">
        <v>336</v>
      </c>
      <c r="F958" s="135">
        <v>43707</v>
      </c>
      <c r="G958" s="115" t="s">
        <v>335</v>
      </c>
      <c r="H958" s="115" t="s">
        <v>328</v>
      </c>
      <c r="I958" s="115" t="s">
        <v>1797</v>
      </c>
      <c r="J958" s="115" t="s">
        <v>263</v>
      </c>
      <c r="K958" s="114">
        <v>-114</v>
      </c>
      <c r="L958" s="114">
        <f t="shared" si="23"/>
        <v>-1646</v>
      </c>
    </row>
    <row r="959" spans="1:12" ht="15.75" thickBot="1" x14ac:dyDescent="0.3">
      <c r="A959" s="115"/>
      <c r="B959" s="115"/>
      <c r="C959" s="115"/>
      <c r="D959" s="115"/>
      <c r="E959" s="115" t="s">
        <v>336</v>
      </c>
      <c r="F959" s="135">
        <v>43707</v>
      </c>
      <c r="G959" s="115" t="s">
        <v>335</v>
      </c>
      <c r="H959" s="115" t="s">
        <v>328</v>
      </c>
      <c r="I959" s="115" t="s">
        <v>1802</v>
      </c>
      <c r="J959" s="115" t="s">
        <v>263</v>
      </c>
      <c r="K959" s="117">
        <v>-60</v>
      </c>
      <c r="L959" s="117">
        <f t="shared" si="23"/>
        <v>-1706</v>
      </c>
    </row>
    <row r="960" spans="1:12" x14ac:dyDescent="0.25">
      <c r="A960" s="115"/>
      <c r="B960" s="115"/>
      <c r="C960" s="115"/>
      <c r="D960" s="115" t="s">
        <v>392</v>
      </c>
      <c r="E960" s="115"/>
      <c r="F960" s="135"/>
      <c r="G960" s="115"/>
      <c r="H960" s="115"/>
      <c r="I960" s="115"/>
      <c r="J960" s="115"/>
      <c r="K960" s="114">
        <f>ROUND(SUM(K938:K959),5)</f>
        <v>-1388</v>
      </c>
      <c r="L960" s="114">
        <f>L959</f>
        <v>-1706</v>
      </c>
    </row>
    <row r="961" spans="1:12" x14ac:dyDescent="0.25">
      <c r="A961" s="107"/>
      <c r="B961" s="107"/>
      <c r="C961" s="107"/>
      <c r="D961" s="107" t="s">
        <v>87</v>
      </c>
      <c r="E961" s="107"/>
      <c r="F961" s="133"/>
      <c r="G961" s="107"/>
      <c r="H961" s="107"/>
      <c r="I961" s="107"/>
      <c r="J961" s="107"/>
      <c r="K961" s="134"/>
      <c r="L961" s="134">
        <v>0</v>
      </c>
    </row>
    <row r="962" spans="1:12" x14ac:dyDescent="0.25">
      <c r="A962" s="115"/>
      <c r="B962" s="115"/>
      <c r="C962" s="115"/>
      <c r="D962" s="115" t="s">
        <v>393</v>
      </c>
      <c r="E962" s="115"/>
      <c r="F962" s="135"/>
      <c r="G962" s="115"/>
      <c r="H962" s="115"/>
      <c r="I962" s="115"/>
      <c r="J962" s="115"/>
      <c r="K962" s="114"/>
      <c r="L962" s="114">
        <f>L961</f>
        <v>0</v>
      </c>
    </row>
    <row r="963" spans="1:12" x14ac:dyDescent="0.25">
      <c r="A963" s="107"/>
      <c r="B963" s="107"/>
      <c r="C963" s="107"/>
      <c r="D963" s="107" t="s">
        <v>711</v>
      </c>
      <c r="E963" s="107"/>
      <c r="F963" s="133"/>
      <c r="G963" s="107"/>
      <c r="H963" s="107"/>
      <c r="I963" s="107"/>
      <c r="J963" s="107"/>
      <c r="K963" s="134"/>
      <c r="L963" s="134">
        <v>0</v>
      </c>
    </row>
    <row r="964" spans="1:12" x14ac:dyDescent="0.25">
      <c r="A964" s="115"/>
      <c r="B964" s="115"/>
      <c r="C964" s="115"/>
      <c r="D964" s="115" t="s">
        <v>712</v>
      </c>
      <c r="E964" s="115"/>
      <c r="F964" s="135"/>
      <c r="G964" s="115"/>
      <c r="H964" s="115"/>
      <c r="I964" s="115"/>
      <c r="J964" s="115"/>
      <c r="K964" s="114"/>
      <c r="L964" s="114">
        <f>L963</f>
        <v>0</v>
      </c>
    </row>
    <row r="965" spans="1:12" x14ac:dyDescent="0.25">
      <c r="A965" s="107"/>
      <c r="B965" s="107"/>
      <c r="C965" s="107"/>
      <c r="D965" s="107" t="s">
        <v>713</v>
      </c>
      <c r="E965" s="107"/>
      <c r="F965" s="133"/>
      <c r="G965" s="107"/>
      <c r="H965" s="107"/>
      <c r="I965" s="107"/>
      <c r="J965" s="107"/>
      <c r="K965" s="134"/>
      <c r="L965" s="134">
        <v>0</v>
      </c>
    </row>
    <row r="966" spans="1:12" ht="15.75" thickBot="1" x14ac:dyDescent="0.3">
      <c r="A966" s="115"/>
      <c r="B966" s="115"/>
      <c r="C966" s="115"/>
      <c r="D966" s="115" t="s">
        <v>714</v>
      </c>
      <c r="E966" s="115"/>
      <c r="F966" s="135"/>
      <c r="G966" s="115"/>
      <c r="H966" s="115"/>
      <c r="I966" s="115"/>
      <c r="J966" s="115"/>
      <c r="K966" s="117"/>
      <c r="L966" s="117">
        <f>L965</f>
        <v>0</v>
      </c>
    </row>
    <row r="967" spans="1:12" x14ac:dyDescent="0.25">
      <c r="A967" s="115"/>
      <c r="B967" s="115"/>
      <c r="C967" s="115" t="s">
        <v>88</v>
      </c>
      <c r="D967" s="115"/>
      <c r="E967" s="115"/>
      <c r="F967" s="135"/>
      <c r="G967" s="115"/>
      <c r="H967" s="115"/>
      <c r="I967" s="115"/>
      <c r="J967" s="115"/>
      <c r="K967" s="114">
        <f>ROUND(K937+K960+K962+K964+K966,5)</f>
        <v>-4868</v>
      </c>
      <c r="L967" s="114">
        <f>ROUND(L937+L960+L962+L964+L966,5)</f>
        <v>-5983.5</v>
      </c>
    </row>
    <row r="968" spans="1:12" x14ac:dyDescent="0.25">
      <c r="A968" s="107"/>
      <c r="B968" s="107"/>
      <c r="C968" s="107" t="s">
        <v>715</v>
      </c>
      <c r="D968" s="107"/>
      <c r="E968" s="107"/>
      <c r="F968" s="133"/>
      <c r="G968" s="107"/>
      <c r="H968" s="107"/>
      <c r="I968" s="107"/>
      <c r="J968" s="107"/>
      <c r="K968" s="134"/>
      <c r="L968" s="134">
        <v>-365</v>
      </c>
    </row>
    <row r="969" spans="1:12" x14ac:dyDescent="0.25">
      <c r="A969" s="115"/>
      <c r="B969" s="115"/>
      <c r="C969" s="115"/>
      <c r="D969" s="115"/>
      <c r="E969" s="115" t="s">
        <v>336</v>
      </c>
      <c r="F969" s="135">
        <v>43678</v>
      </c>
      <c r="G969" s="115" t="s">
        <v>335</v>
      </c>
      <c r="H969" s="115" t="s">
        <v>328</v>
      </c>
      <c r="I969" s="115" t="s">
        <v>1151</v>
      </c>
      <c r="J969" s="115" t="s">
        <v>263</v>
      </c>
      <c r="K969" s="114">
        <v>-145</v>
      </c>
      <c r="L969" s="114">
        <f t="shared" ref="L969:L986" si="24">ROUND(L968+K969,5)</f>
        <v>-510</v>
      </c>
    </row>
    <row r="970" spans="1:12" x14ac:dyDescent="0.25">
      <c r="A970" s="115"/>
      <c r="B970" s="115"/>
      <c r="C970" s="115"/>
      <c r="D970" s="115"/>
      <c r="E970" s="115" t="s">
        <v>336</v>
      </c>
      <c r="F970" s="135">
        <v>43679</v>
      </c>
      <c r="G970" s="115" t="s">
        <v>335</v>
      </c>
      <c r="H970" s="115" t="s">
        <v>328</v>
      </c>
      <c r="I970" s="115" t="s">
        <v>1151</v>
      </c>
      <c r="J970" s="115" t="s">
        <v>263</v>
      </c>
      <c r="K970" s="114">
        <v>-365</v>
      </c>
      <c r="L970" s="114">
        <f t="shared" si="24"/>
        <v>-875</v>
      </c>
    </row>
    <row r="971" spans="1:12" x14ac:dyDescent="0.25">
      <c r="A971" s="115"/>
      <c r="B971" s="115"/>
      <c r="C971" s="115"/>
      <c r="D971" s="115"/>
      <c r="E971" s="115" t="s">
        <v>336</v>
      </c>
      <c r="F971" s="135">
        <v>43682</v>
      </c>
      <c r="G971" s="115" t="s">
        <v>335</v>
      </c>
      <c r="H971" s="115" t="s">
        <v>328</v>
      </c>
      <c r="I971" s="115" t="s">
        <v>1151</v>
      </c>
      <c r="J971" s="115" t="s">
        <v>263</v>
      </c>
      <c r="K971" s="114">
        <v>-350</v>
      </c>
      <c r="L971" s="114">
        <f t="shared" si="24"/>
        <v>-1225</v>
      </c>
    </row>
    <row r="972" spans="1:12" x14ac:dyDescent="0.25">
      <c r="A972" s="115"/>
      <c r="B972" s="115"/>
      <c r="C972" s="115"/>
      <c r="D972" s="115"/>
      <c r="E972" s="115" t="s">
        <v>336</v>
      </c>
      <c r="F972" s="135">
        <v>43683</v>
      </c>
      <c r="G972" s="115" t="s">
        <v>335</v>
      </c>
      <c r="H972" s="115" t="s">
        <v>328</v>
      </c>
      <c r="I972" s="115" t="s">
        <v>1151</v>
      </c>
      <c r="J972" s="115" t="s">
        <v>263</v>
      </c>
      <c r="K972" s="114">
        <v>-1200</v>
      </c>
      <c r="L972" s="114">
        <f t="shared" si="24"/>
        <v>-2425</v>
      </c>
    </row>
    <row r="973" spans="1:12" x14ac:dyDescent="0.25">
      <c r="A973" s="115"/>
      <c r="B973" s="115"/>
      <c r="C973" s="115"/>
      <c r="D973" s="115"/>
      <c r="E973" s="115" t="s">
        <v>336</v>
      </c>
      <c r="F973" s="135">
        <v>43684</v>
      </c>
      <c r="G973" s="115" t="s">
        <v>335</v>
      </c>
      <c r="H973" s="115" t="s">
        <v>328</v>
      </c>
      <c r="I973" s="115" t="s">
        <v>1151</v>
      </c>
      <c r="J973" s="115" t="s">
        <v>263</v>
      </c>
      <c r="K973" s="114">
        <v>-180</v>
      </c>
      <c r="L973" s="114">
        <f t="shared" si="24"/>
        <v>-2605</v>
      </c>
    </row>
    <row r="974" spans="1:12" x14ac:dyDescent="0.25">
      <c r="A974" s="115"/>
      <c r="B974" s="115"/>
      <c r="C974" s="115"/>
      <c r="D974" s="115"/>
      <c r="E974" s="115" t="s">
        <v>336</v>
      </c>
      <c r="F974" s="135">
        <v>43685</v>
      </c>
      <c r="G974" s="115" t="s">
        <v>335</v>
      </c>
      <c r="H974" s="115" t="s">
        <v>328</v>
      </c>
      <c r="I974" s="115" t="s">
        <v>1151</v>
      </c>
      <c r="J974" s="115" t="s">
        <v>263</v>
      </c>
      <c r="K974" s="114">
        <v>-480</v>
      </c>
      <c r="L974" s="114">
        <f t="shared" si="24"/>
        <v>-3085</v>
      </c>
    </row>
    <row r="975" spans="1:12" x14ac:dyDescent="0.25">
      <c r="A975" s="115"/>
      <c r="B975" s="115"/>
      <c r="C975" s="115"/>
      <c r="D975" s="115"/>
      <c r="E975" s="115" t="s">
        <v>336</v>
      </c>
      <c r="F975" s="135">
        <v>43689</v>
      </c>
      <c r="G975" s="115" t="s">
        <v>335</v>
      </c>
      <c r="H975" s="115" t="s">
        <v>328</v>
      </c>
      <c r="I975" s="115" t="s">
        <v>1151</v>
      </c>
      <c r="J975" s="115" t="s">
        <v>263</v>
      </c>
      <c r="K975" s="114">
        <v>-60</v>
      </c>
      <c r="L975" s="114">
        <f t="shared" si="24"/>
        <v>-3145</v>
      </c>
    </row>
    <row r="976" spans="1:12" x14ac:dyDescent="0.25">
      <c r="A976" s="115"/>
      <c r="B976" s="115"/>
      <c r="C976" s="115"/>
      <c r="D976" s="115"/>
      <c r="E976" s="115" t="s">
        <v>336</v>
      </c>
      <c r="F976" s="135">
        <v>43690</v>
      </c>
      <c r="G976" s="115" t="s">
        <v>335</v>
      </c>
      <c r="H976" s="115" t="s">
        <v>328</v>
      </c>
      <c r="I976" s="115" t="s">
        <v>1151</v>
      </c>
      <c r="J976" s="115" t="s">
        <v>263</v>
      </c>
      <c r="K976" s="114">
        <v>-660</v>
      </c>
      <c r="L976" s="114">
        <f t="shared" si="24"/>
        <v>-3805</v>
      </c>
    </row>
    <row r="977" spans="1:12" x14ac:dyDescent="0.25">
      <c r="A977" s="115"/>
      <c r="B977" s="115"/>
      <c r="C977" s="115"/>
      <c r="D977" s="115"/>
      <c r="E977" s="115" t="s">
        <v>336</v>
      </c>
      <c r="F977" s="135">
        <v>43691</v>
      </c>
      <c r="G977" s="115" t="s">
        <v>335</v>
      </c>
      <c r="H977" s="115" t="s">
        <v>328</v>
      </c>
      <c r="I977" s="115" t="s">
        <v>1151</v>
      </c>
      <c r="J977" s="115" t="s">
        <v>263</v>
      </c>
      <c r="K977" s="114">
        <v>-240</v>
      </c>
      <c r="L977" s="114">
        <f t="shared" si="24"/>
        <v>-4045</v>
      </c>
    </row>
    <row r="978" spans="1:12" x14ac:dyDescent="0.25">
      <c r="A978" s="115"/>
      <c r="B978" s="115"/>
      <c r="C978" s="115"/>
      <c r="D978" s="115"/>
      <c r="E978" s="115" t="s">
        <v>336</v>
      </c>
      <c r="F978" s="135">
        <v>43693</v>
      </c>
      <c r="G978" s="115" t="s">
        <v>335</v>
      </c>
      <c r="H978" s="115" t="s">
        <v>328</v>
      </c>
      <c r="I978" s="115" t="s">
        <v>1151</v>
      </c>
      <c r="J978" s="115" t="s">
        <v>263</v>
      </c>
      <c r="K978" s="114">
        <v>-25</v>
      </c>
      <c r="L978" s="114">
        <f t="shared" si="24"/>
        <v>-4070</v>
      </c>
    </row>
    <row r="979" spans="1:12" x14ac:dyDescent="0.25">
      <c r="A979" s="115"/>
      <c r="B979" s="115"/>
      <c r="C979" s="115"/>
      <c r="D979" s="115"/>
      <c r="E979" s="115" t="s">
        <v>336</v>
      </c>
      <c r="F979" s="135">
        <v>43696</v>
      </c>
      <c r="G979" s="115" t="s">
        <v>335</v>
      </c>
      <c r="H979" s="115" t="s">
        <v>328</v>
      </c>
      <c r="I979" s="115" t="s">
        <v>1151</v>
      </c>
      <c r="J979" s="115" t="s">
        <v>263</v>
      </c>
      <c r="K979" s="114">
        <v>-60</v>
      </c>
      <c r="L979" s="114">
        <f t="shared" si="24"/>
        <v>-4130</v>
      </c>
    </row>
    <row r="980" spans="1:12" x14ac:dyDescent="0.25">
      <c r="A980" s="115"/>
      <c r="B980" s="115"/>
      <c r="C980" s="115"/>
      <c r="D980" s="115"/>
      <c r="E980" s="115" t="s">
        <v>336</v>
      </c>
      <c r="F980" s="135">
        <v>43697</v>
      </c>
      <c r="G980" s="115" t="s">
        <v>335</v>
      </c>
      <c r="H980" s="115" t="s">
        <v>328</v>
      </c>
      <c r="I980" s="115" t="s">
        <v>1151</v>
      </c>
      <c r="J980" s="115" t="s">
        <v>263</v>
      </c>
      <c r="K980" s="114">
        <v>-360</v>
      </c>
      <c r="L980" s="114">
        <f t="shared" si="24"/>
        <v>-4490</v>
      </c>
    </row>
    <row r="981" spans="1:12" x14ac:dyDescent="0.25">
      <c r="A981" s="115"/>
      <c r="B981" s="115"/>
      <c r="C981" s="115"/>
      <c r="D981" s="115"/>
      <c r="E981" s="115" t="s">
        <v>336</v>
      </c>
      <c r="F981" s="135">
        <v>43698</v>
      </c>
      <c r="G981" s="115" t="s">
        <v>335</v>
      </c>
      <c r="H981" s="115" t="s">
        <v>328</v>
      </c>
      <c r="I981" s="115" t="s">
        <v>1151</v>
      </c>
      <c r="J981" s="115" t="s">
        <v>263</v>
      </c>
      <c r="K981" s="114">
        <v>-180</v>
      </c>
      <c r="L981" s="114">
        <f t="shared" si="24"/>
        <v>-4670</v>
      </c>
    </row>
    <row r="982" spans="1:12" x14ac:dyDescent="0.25">
      <c r="A982" s="115"/>
      <c r="B982" s="115"/>
      <c r="C982" s="115"/>
      <c r="D982" s="115"/>
      <c r="E982" s="115" t="s">
        <v>336</v>
      </c>
      <c r="F982" s="135">
        <v>43699</v>
      </c>
      <c r="G982" s="115" t="s">
        <v>335</v>
      </c>
      <c r="H982" s="115" t="s">
        <v>328</v>
      </c>
      <c r="I982" s="115" t="s">
        <v>1151</v>
      </c>
      <c r="J982" s="115" t="s">
        <v>263</v>
      </c>
      <c r="K982" s="114">
        <v>-120</v>
      </c>
      <c r="L982" s="114">
        <f t="shared" si="24"/>
        <v>-4790</v>
      </c>
    </row>
    <row r="983" spans="1:12" x14ac:dyDescent="0.25">
      <c r="A983" s="115"/>
      <c r="B983" s="115"/>
      <c r="C983" s="115"/>
      <c r="D983" s="115"/>
      <c r="E983" s="115" t="s">
        <v>336</v>
      </c>
      <c r="F983" s="135">
        <v>43699</v>
      </c>
      <c r="G983" s="115" t="s">
        <v>335</v>
      </c>
      <c r="H983" s="115" t="s">
        <v>328</v>
      </c>
      <c r="I983" s="115" t="s">
        <v>1151</v>
      </c>
      <c r="J983" s="115" t="s">
        <v>263</v>
      </c>
      <c r="K983" s="114">
        <v>-60</v>
      </c>
      <c r="L983" s="114">
        <f t="shared" si="24"/>
        <v>-4850</v>
      </c>
    </row>
    <row r="984" spans="1:12" x14ac:dyDescent="0.25">
      <c r="A984" s="115"/>
      <c r="B984" s="115"/>
      <c r="C984" s="115"/>
      <c r="D984" s="115"/>
      <c r="E984" s="115" t="s">
        <v>336</v>
      </c>
      <c r="F984" s="135">
        <v>43704</v>
      </c>
      <c r="G984" s="115" t="s">
        <v>335</v>
      </c>
      <c r="H984" s="115" t="s">
        <v>328</v>
      </c>
      <c r="I984" s="115" t="s">
        <v>1151</v>
      </c>
      <c r="J984" s="115" t="s">
        <v>263</v>
      </c>
      <c r="K984" s="114">
        <v>-60</v>
      </c>
      <c r="L984" s="114">
        <f t="shared" si="24"/>
        <v>-4910</v>
      </c>
    </row>
    <row r="985" spans="1:12" x14ac:dyDescent="0.25">
      <c r="A985" s="115"/>
      <c r="B985" s="115"/>
      <c r="C985" s="115"/>
      <c r="D985" s="115"/>
      <c r="E985" s="115" t="s">
        <v>336</v>
      </c>
      <c r="F985" s="135">
        <v>43705</v>
      </c>
      <c r="G985" s="115" t="s">
        <v>335</v>
      </c>
      <c r="H985" s="115" t="s">
        <v>328</v>
      </c>
      <c r="I985" s="115" t="s">
        <v>1151</v>
      </c>
      <c r="J985" s="115" t="s">
        <v>263</v>
      </c>
      <c r="K985" s="114">
        <v>-300</v>
      </c>
      <c r="L985" s="114">
        <f t="shared" si="24"/>
        <v>-5210</v>
      </c>
    </row>
    <row r="986" spans="1:12" ht="15.75" thickBot="1" x14ac:dyDescent="0.3">
      <c r="A986" s="115"/>
      <c r="B986" s="115"/>
      <c r="C986" s="115"/>
      <c r="D986" s="115"/>
      <c r="E986" s="115" t="s">
        <v>336</v>
      </c>
      <c r="F986" s="135">
        <v>43706</v>
      </c>
      <c r="G986" s="115" t="s">
        <v>335</v>
      </c>
      <c r="H986" s="115" t="s">
        <v>328</v>
      </c>
      <c r="I986" s="115" t="s">
        <v>1151</v>
      </c>
      <c r="J986" s="115" t="s">
        <v>263</v>
      </c>
      <c r="K986" s="117">
        <v>-120</v>
      </c>
      <c r="L986" s="117">
        <f t="shared" si="24"/>
        <v>-5330</v>
      </c>
    </row>
    <row r="987" spans="1:12" x14ac:dyDescent="0.25">
      <c r="A987" s="115"/>
      <c r="B987" s="115"/>
      <c r="C987" s="115" t="s">
        <v>716</v>
      </c>
      <c r="D987" s="115"/>
      <c r="E987" s="115"/>
      <c r="F987" s="135"/>
      <c r="G987" s="115"/>
      <c r="H987" s="115"/>
      <c r="I987" s="115"/>
      <c r="J987" s="115"/>
      <c r="K987" s="114">
        <f>ROUND(SUM(K968:K986),5)</f>
        <v>-4965</v>
      </c>
      <c r="L987" s="114">
        <f>L986</f>
        <v>-5330</v>
      </c>
    </row>
    <row r="988" spans="1:12" x14ac:dyDescent="0.25">
      <c r="A988" s="107"/>
      <c r="B988" s="107"/>
      <c r="C988" s="107" t="s">
        <v>89</v>
      </c>
      <c r="D988" s="107"/>
      <c r="E988" s="107"/>
      <c r="F988" s="133"/>
      <c r="G988" s="107"/>
      <c r="H988" s="107"/>
      <c r="I988" s="107"/>
      <c r="J988" s="107"/>
      <c r="K988" s="134"/>
      <c r="L988" s="134">
        <v>-22.43</v>
      </c>
    </row>
    <row r="989" spans="1:12" ht="15.75" thickBot="1" x14ac:dyDescent="0.3">
      <c r="A989" s="101"/>
      <c r="B989" s="101"/>
      <c r="C989" s="101"/>
      <c r="D989" s="101"/>
      <c r="E989" s="115" t="s">
        <v>336</v>
      </c>
      <c r="F989" s="135">
        <v>43707</v>
      </c>
      <c r="G989" s="115" t="s">
        <v>335</v>
      </c>
      <c r="H989" s="115" t="s">
        <v>334</v>
      </c>
      <c r="I989" s="115" t="s">
        <v>1289</v>
      </c>
      <c r="J989" s="115" t="s">
        <v>262</v>
      </c>
      <c r="K989" s="117">
        <v>-22.53</v>
      </c>
      <c r="L989" s="117">
        <f>ROUND(L988+K989,5)</f>
        <v>-44.96</v>
      </c>
    </row>
    <row r="990" spans="1:12" x14ac:dyDescent="0.25">
      <c r="A990" s="115"/>
      <c r="B990" s="115"/>
      <c r="C990" s="115" t="s">
        <v>394</v>
      </c>
      <c r="D990" s="115"/>
      <c r="E990" s="115"/>
      <c r="F990" s="135"/>
      <c r="G990" s="115"/>
      <c r="H990" s="115"/>
      <c r="I990" s="115"/>
      <c r="J990" s="115"/>
      <c r="K990" s="114">
        <f>ROUND(SUM(K988:K989),5)</f>
        <v>-22.53</v>
      </c>
      <c r="L990" s="114">
        <f>L989</f>
        <v>-44.96</v>
      </c>
    </row>
    <row r="991" spans="1:12" x14ac:dyDescent="0.25">
      <c r="A991" s="107"/>
      <c r="B991" s="107"/>
      <c r="C991" s="107" t="s">
        <v>717</v>
      </c>
      <c r="D991" s="107"/>
      <c r="E991" s="107"/>
      <c r="F991" s="133"/>
      <c r="G991" s="107"/>
      <c r="H991" s="107"/>
      <c r="I991" s="107"/>
      <c r="J991" s="107"/>
      <c r="K991" s="134"/>
      <c r="L991" s="134">
        <v>0</v>
      </c>
    </row>
    <row r="992" spans="1:12" x14ac:dyDescent="0.25">
      <c r="A992" s="115"/>
      <c r="B992" s="115"/>
      <c r="C992" s="115" t="s">
        <v>718</v>
      </c>
      <c r="D992" s="115"/>
      <c r="E992" s="115"/>
      <c r="F992" s="135"/>
      <c r="G992" s="115"/>
      <c r="H992" s="115"/>
      <c r="I992" s="115"/>
      <c r="J992" s="115"/>
      <c r="K992" s="114"/>
      <c r="L992" s="114">
        <f>L991</f>
        <v>0</v>
      </c>
    </row>
    <row r="993" spans="1:12" x14ac:dyDescent="0.25">
      <c r="A993" s="107"/>
      <c r="B993" s="107"/>
      <c r="C993" s="107" t="s">
        <v>560</v>
      </c>
      <c r="D993" s="107"/>
      <c r="E993" s="107"/>
      <c r="F993" s="133"/>
      <c r="G993" s="107"/>
      <c r="H993" s="107"/>
      <c r="I993" s="107"/>
      <c r="J993" s="107"/>
      <c r="K993" s="134"/>
      <c r="L993" s="134">
        <v>-25100</v>
      </c>
    </row>
    <row r="994" spans="1:12" x14ac:dyDescent="0.25">
      <c r="A994" s="115"/>
      <c r="B994" s="115"/>
      <c r="C994" s="115" t="s">
        <v>564</v>
      </c>
      <c r="D994" s="115"/>
      <c r="E994" s="115"/>
      <c r="F994" s="135"/>
      <c r="G994" s="115"/>
      <c r="H994" s="115"/>
      <c r="I994" s="115"/>
      <c r="J994" s="115"/>
      <c r="K994" s="114"/>
      <c r="L994" s="114">
        <f>L993</f>
        <v>-25100</v>
      </c>
    </row>
    <row r="995" spans="1:12" x14ac:dyDescent="0.25">
      <c r="A995" s="107"/>
      <c r="B995" s="107"/>
      <c r="C995" s="107" t="s">
        <v>90</v>
      </c>
      <c r="D995" s="107"/>
      <c r="E995" s="107"/>
      <c r="F995" s="133"/>
      <c r="G995" s="107"/>
      <c r="H995" s="107"/>
      <c r="I995" s="107"/>
      <c r="J995" s="107"/>
      <c r="K995" s="134"/>
      <c r="L995" s="134">
        <v>-455280.08</v>
      </c>
    </row>
    <row r="996" spans="1:12" ht="15.75" thickBot="1" x14ac:dyDescent="0.3">
      <c r="A996" s="101"/>
      <c r="B996" s="101"/>
      <c r="C996" s="101"/>
      <c r="D996" s="101"/>
      <c r="E996" s="115" t="s">
        <v>336</v>
      </c>
      <c r="F996" s="135">
        <v>43707</v>
      </c>
      <c r="G996" s="115" t="s">
        <v>335</v>
      </c>
      <c r="H996" s="115" t="s">
        <v>583</v>
      </c>
      <c r="I996" s="115" t="s">
        <v>1256</v>
      </c>
      <c r="J996" s="115" t="s">
        <v>258</v>
      </c>
      <c r="K996" s="117">
        <v>-487940.35</v>
      </c>
      <c r="L996" s="117">
        <f>ROUND(L995+K996,5)</f>
        <v>-943220.43</v>
      </c>
    </row>
    <row r="997" spans="1:12" x14ac:dyDescent="0.25">
      <c r="A997" s="115"/>
      <c r="B997" s="115"/>
      <c r="C997" s="115" t="s">
        <v>395</v>
      </c>
      <c r="D997" s="115"/>
      <c r="E997" s="115"/>
      <c r="F997" s="135"/>
      <c r="G997" s="115"/>
      <c r="H997" s="115"/>
      <c r="I997" s="115"/>
      <c r="J997" s="115"/>
      <c r="K997" s="114">
        <f>ROUND(SUM(K995:K996),5)</f>
        <v>-487940.35</v>
      </c>
      <c r="L997" s="114">
        <f>L996</f>
        <v>-943220.43</v>
      </c>
    </row>
    <row r="998" spans="1:12" x14ac:dyDescent="0.25">
      <c r="A998" s="107"/>
      <c r="B998" s="107"/>
      <c r="C998" s="107" t="s">
        <v>91</v>
      </c>
      <c r="D998" s="107"/>
      <c r="E998" s="107"/>
      <c r="F998" s="133"/>
      <c r="G998" s="107"/>
      <c r="H998" s="107"/>
      <c r="I998" s="107"/>
      <c r="J998" s="107"/>
      <c r="K998" s="134"/>
      <c r="L998" s="134">
        <v>0</v>
      </c>
    </row>
    <row r="999" spans="1:12" x14ac:dyDescent="0.25">
      <c r="A999" s="115"/>
      <c r="B999" s="115"/>
      <c r="C999" s="115" t="s">
        <v>396</v>
      </c>
      <c r="D999" s="115"/>
      <c r="E999" s="115"/>
      <c r="F999" s="135"/>
      <c r="G999" s="115"/>
      <c r="H999" s="115"/>
      <c r="I999" s="115"/>
      <c r="J999" s="115"/>
      <c r="K999" s="114"/>
      <c r="L999" s="114">
        <f>L998</f>
        <v>0</v>
      </c>
    </row>
    <row r="1000" spans="1:12" x14ac:dyDescent="0.25">
      <c r="A1000" s="107"/>
      <c r="B1000" s="107"/>
      <c r="C1000" s="107" t="s">
        <v>397</v>
      </c>
      <c r="D1000" s="107"/>
      <c r="E1000" s="107"/>
      <c r="F1000" s="133"/>
      <c r="G1000" s="107"/>
      <c r="H1000" s="107"/>
      <c r="I1000" s="107"/>
      <c r="J1000" s="107"/>
      <c r="K1000" s="134"/>
      <c r="L1000" s="134">
        <v>0</v>
      </c>
    </row>
    <row r="1001" spans="1:12" x14ac:dyDescent="0.25">
      <c r="A1001" s="115"/>
      <c r="B1001" s="115"/>
      <c r="C1001" s="115" t="s">
        <v>398</v>
      </c>
      <c r="D1001" s="115"/>
      <c r="E1001" s="115"/>
      <c r="F1001" s="135"/>
      <c r="G1001" s="115"/>
      <c r="H1001" s="115"/>
      <c r="I1001" s="115"/>
      <c r="J1001" s="115"/>
      <c r="K1001" s="114"/>
      <c r="L1001" s="114">
        <f>L1000</f>
        <v>0</v>
      </c>
    </row>
    <row r="1002" spans="1:12" x14ac:dyDescent="0.25">
      <c r="A1002" s="107"/>
      <c r="B1002" s="107"/>
      <c r="C1002" s="107" t="s">
        <v>719</v>
      </c>
      <c r="D1002" s="107"/>
      <c r="E1002" s="107"/>
      <c r="F1002" s="133"/>
      <c r="G1002" s="107"/>
      <c r="H1002" s="107"/>
      <c r="I1002" s="107"/>
      <c r="J1002" s="107"/>
      <c r="K1002" s="134"/>
      <c r="L1002" s="134">
        <v>0</v>
      </c>
    </row>
    <row r="1003" spans="1:12" ht="15.75" thickBot="1" x14ac:dyDescent="0.3">
      <c r="A1003" s="115"/>
      <c r="B1003" s="115"/>
      <c r="C1003" s="115" t="s">
        <v>720</v>
      </c>
      <c r="D1003" s="115"/>
      <c r="E1003" s="115"/>
      <c r="F1003" s="135"/>
      <c r="G1003" s="115"/>
      <c r="H1003" s="115"/>
      <c r="I1003" s="115"/>
      <c r="J1003" s="115"/>
      <c r="K1003" s="117"/>
      <c r="L1003" s="117">
        <f>L1002</f>
        <v>0</v>
      </c>
    </row>
    <row r="1004" spans="1:12" x14ac:dyDescent="0.25">
      <c r="A1004" s="115"/>
      <c r="B1004" s="115" t="s">
        <v>92</v>
      </c>
      <c r="C1004" s="115"/>
      <c r="D1004" s="115"/>
      <c r="E1004" s="115"/>
      <c r="F1004" s="135"/>
      <c r="G1004" s="115"/>
      <c r="H1004" s="115"/>
      <c r="I1004" s="115"/>
      <c r="J1004" s="115"/>
      <c r="K1004" s="114">
        <f>ROUND(K904+K907+K967+K987+K990+K992+K994+K997+K999+K1001+K1003,5)</f>
        <v>-498367.41</v>
      </c>
      <c r="L1004" s="114">
        <f>ROUND(L904+L907+L967+L987+L990+L992+L994+L997+L999+L1001+L1003,5)</f>
        <v>-980562.42</v>
      </c>
    </row>
    <row r="1005" spans="1:12" x14ac:dyDescent="0.25">
      <c r="A1005" s="107"/>
      <c r="B1005" s="107" t="s">
        <v>567</v>
      </c>
      <c r="C1005" s="107"/>
      <c r="D1005" s="107"/>
      <c r="E1005" s="107"/>
      <c r="F1005" s="133"/>
      <c r="G1005" s="107"/>
      <c r="H1005" s="107"/>
      <c r="I1005" s="107"/>
      <c r="J1005" s="107"/>
      <c r="K1005" s="134"/>
      <c r="L1005" s="134">
        <v>-6601.82</v>
      </c>
    </row>
    <row r="1006" spans="1:12" x14ac:dyDescent="0.25">
      <c r="A1006" s="107"/>
      <c r="B1006" s="107"/>
      <c r="C1006" s="107" t="s">
        <v>568</v>
      </c>
      <c r="D1006" s="107"/>
      <c r="E1006" s="107"/>
      <c r="F1006" s="133"/>
      <c r="G1006" s="107"/>
      <c r="H1006" s="107"/>
      <c r="I1006" s="107"/>
      <c r="J1006" s="107"/>
      <c r="K1006" s="134"/>
      <c r="L1006" s="134">
        <v>-6601.82</v>
      </c>
    </row>
    <row r="1007" spans="1:12" x14ac:dyDescent="0.25">
      <c r="A1007" s="115"/>
      <c r="B1007" s="115"/>
      <c r="C1007" s="115"/>
      <c r="D1007" s="115"/>
      <c r="E1007" s="115" t="s">
        <v>329</v>
      </c>
      <c r="F1007" s="135">
        <v>43708</v>
      </c>
      <c r="G1007" s="115" t="s">
        <v>1440</v>
      </c>
      <c r="H1007" s="115" t="s">
        <v>583</v>
      </c>
      <c r="I1007" s="115" t="s">
        <v>1441</v>
      </c>
      <c r="J1007" s="115" t="s">
        <v>269</v>
      </c>
      <c r="K1007" s="114">
        <v>714.92</v>
      </c>
      <c r="L1007" s="114">
        <f>ROUND(L1006+K1007,5)</f>
        <v>-5886.9</v>
      </c>
    </row>
    <row r="1008" spans="1:12" x14ac:dyDescent="0.25">
      <c r="A1008" s="115"/>
      <c r="B1008" s="115"/>
      <c r="C1008" s="115"/>
      <c r="D1008" s="115"/>
      <c r="E1008" s="115" t="s">
        <v>329</v>
      </c>
      <c r="F1008" s="135">
        <v>43708</v>
      </c>
      <c r="G1008" s="115" t="s">
        <v>1442</v>
      </c>
      <c r="H1008" s="115" t="s">
        <v>583</v>
      </c>
      <c r="I1008" s="115" t="s">
        <v>1443</v>
      </c>
      <c r="J1008" s="115" t="s">
        <v>269</v>
      </c>
      <c r="K1008" s="114">
        <v>714.92</v>
      </c>
      <c r="L1008" s="114">
        <f>ROUND(L1007+K1008,5)</f>
        <v>-5171.9799999999996</v>
      </c>
    </row>
    <row r="1009" spans="1:12" x14ac:dyDescent="0.25">
      <c r="A1009" s="115"/>
      <c r="B1009" s="115"/>
      <c r="C1009" s="115"/>
      <c r="D1009" s="115"/>
      <c r="E1009" s="115" t="s">
        <v>329</v>
      </c>
      <c r="F1009" s="135">
        <v>43708</v>
      </c>
      <c r="G1009" s="115" t="s">
        <v>1444</v>
      </c>
      <c r="H1009" s="115" t="s">
        <v>583</v>
      </c>
      <c r="I1009" s="115" t="s">
        <v>1803</v>
      </c>
      <c r="J1009" s="115" t="s">
        <v>269</v>
      </c>
      <c r="K1009" s="114">
        <v>714.92</v>
      </c>
      <c r="L1009" s="114">
        <f>ROUND(L1008+K1009,5)</f>
        <v>-4457.0600000000004</v>
      </c>
    </row>
    <row r="1010" spans="1:12" ht="15.75" thickBot="1" x14ac:dyDescent="0.3">
      <c r="A1010" s="115"/>
      <c r="B1010" s="115"/>
      <c r="C1010" s="115"/>
      <c r="D1010" s="115"/>
      <c r="E1010" s="115" t="s">
        <v>329</v>
      </c>
      <c r="F1010" s="135">
        <v>43708</v>
      </c>
      <c r="G1010" s="115" t="s">
        <v>1446</v>
      </c>
      <c r="H1010" s="115" t="s">
        <v>583</v>
      </c>
      <c r="I1010" s="115" t="s">
        <v>1447</v>
      </c>
      <c r="J1010" s="115" t="s">
        <v>269</v>
      </c>
      <c r="K1010" s="117">
        <v>-6368.83</v>
      </c>
      <c r="L1010" s="117">
        <f>ROUND(L1009+K1010,5)</f>
        <v>-10825.89</v>
      </c>
    </row>
    <row r="1011" spans="1:12" x14ac:dyDescent="0.25">
      <c r="A1011" s="115"/>
      <c r="B1011" s="115"/>
      <c r="C1011" s="115" t="s">
        <v>721</v>
      </c>
      <c r="D1011" s="115"/>
      <c r="E1011" s="115"/>
      <c r="F1011" s="135"/>
      <c r="G1011" s="115"/>
      <c r="H1011" s="115"/>
      <c r="I1011" s="115"/>
      <c r="J1011" s="115"/>
      <c r="K1011" s="114">
        <f>ROUND(SUM(K1006:K1010),5)</f>
        <v>-4224.07</v>
      </c>
      <c r="L1011" s="114">
        <f>L1010</f>
        <v>-10825.89</v>
      </c>
    </row>
    <row r="1012" spans="1:12" x14ac:dyDescent="0.25">
      <c r="A1012" s="107"/>
      <c r="B1012" s="107"/>
      <c r="C1012" s="107" t="s">
        <v>569</v>
      </c>
      <c r="D1012" s="107"/>
      <c r="E1012" s="107"/>
      <c r="F1012" s="133"/>
      <c r="G1012" s="107"/>
      <c r="H1012" s="107"/>
      <c r="I1012" s="107"/>
      <c r="J1012" s="107"/>
      <c r="K1012" s="134"/>
      <c r="L1012" s="134">
        <v>0</v>
      </c>
    </row>
    <row r="1013" spans="1:12" ht="15.75" thickBot="1" x14ac:dyDescent="0.3">
      <c r="A1013" s="101"/>
      <c r="B1013" s="101"/>
      <c r="C1013" s="101"/>
      <c r="D1013" s="101"/>
      <c r="E1013" s="115" t="s">
        <v>329</v>
      </c>
      <c r="F1013" s="135">
        <v>43708</v>
      </c>
      <c r="G1013" s="115" t="s">
        <v>1448</v>
      </c>
      <c r="H1013" s="115" t="s">
        <v>583</v>
      </c>
      <c r="I1013" s="115" t="s">
        <v>1449</v>
      </c>
      <c r="J1013" s="115" t="s">
        <v>268</v>
      </c>
      <c r="K1013" s="117">
        <v>-155.19999999999999</v>
      </c>
      <c r="L1013" s="117">
        <f>ROUND(L1012+K1013,5)</f>
        <v>-155.19999999999999</v>
      </c>
    </row>
    <row r="1014" spans="1:12" x14ac:dyDescent="0.25">
      <c r="A1014" s="115"/>
      <c r="B1014" s="115"/>
      <c r="C1014" s="115" t="s">
        <v>722</v>
      </c>
      <c r="D1014" s="115"/>
      <c r="E1014" s="115"/>
      <c r="F1014" s="135"/>
      <c r="G1014" s="115"/>
      <c r="H1014" s="115"/>
      <c r="I1014" s="115"/>
      <c r="J1014" s="115"/>
      <c r="K1014" s="114">
        <f>ROUND(SUM(K1012:K1013),5)</f>
        <v>-155.19999999999999</v>
      </c>
      <c r="L1014" s="114">
        <f>L1013</f>
        <v>-155.19999999999999</v>
      </c>
    </row>
    <row r="1015" spans="1:12" x14ac:dyDescent="0.25">
      <c r="A1015" s="107"/>
      <c r="B1015" s="107"/>
      <c r="C1015" s="107" t="s">
        <v>723</v>
      </c>
      <c r="D1015" s="107"/>
      <c r="E1015" s="107"/>
      <c r="F1015" s="133"/>
      <c r="G1015" s="107"/>
      <c r="H1015" s="107"/>
      <c r="I1015" s="107"/>
      <c r="J1015" s="107"/>
      <c r="K1015" s="134"/>
      <c r="L1015" s="134">
        <v>0</v>
      </c>
    </row>
    <row r="1016" spans="1:12" ht="15.75" thickBot="1" x14ac:dyDescent="0.3">
      <c r="A1016" s="115"/>
      <c r="B1016" s="115"/>
      <c r="C1016" s="115" t="s">
        <v>724</v>
      </c>
      <c r="D1016" s="115"/>
      <c r="E1016" s="115"/>
      <c r="F1016" s="135"/>
      <c r="G1016" s="115"/>
      <c r="H1016" s="115"/>
      <c r="I1016" s="115"/>
      <c r="J1016" s="115"/>
      <c r="K1016" s="117"/>
      <c r="L1016" s="117">
        <f>L1015</f>
        <v>0</v>
      </c>
    </row>
    <row r="1017" spans="1:12" x14ac:dyDescent="0.25">
      <c r="A1017" s="115"/>
      <c r="B1017" s="115" t="s">
        <v>570</v>
      </c>
      <c r="C1017" s="115"/>
      <c r="D1017" s="115"/>
      <c r="E1017" s="115"/>
      <c r="F1017" s="135"/>
      <c r="G1017" s="115"/>
      <c r="H1017" s="115"/>
      <c r="I1017" s="115"/>
      <c r="J1017" s="115"/>
      <c r="K1017" s="114">
        <f>ROUND(K1011+K1014+K1016,5)</f>
        <v>-4379.2700000000004</v>
      </c>
      <c r="L1017" s="114">
        <f>ROUND(L1011+L1014+L1016,5)</f>
        <v>-10981.09</v>
      </c>
    </row>
    <row r="1018" spans="1:12" x14ac:dyDescent="0.25">
      <c r="A1018" s="107"/>
      <c r="B1018" s="107" t="s">
        <v>725</v>
      </c>
      <c r="C1018" s="107"/>
      <c r="D1018" s="107"/>
      <c r="E1018" s="107"/>
      <c r="F1018" s="133"/>
      <c r="G1018" s="107"/>
      <c r="H1018" s="107"/>
      <c r="I1018" s="107"/>
      <c r="J1018" s="107"/>
      <c r="K1018" s="134"/>
      <c r="L1018" s="134">
        <v>0</v>
      </c>
    </row>
    <row r="1019" spans="1:12" x14ac:dyDescent="0.25">
      <c r="A1019" s="115"/>
      <c r="B1019" s="115" t="s">
        <v>726</v>
      </c>
      <c r="C1019" s="115"/>
      <c r="D1019" s="115"/>
      <c r="E1019" s="115"/>
      <c r="F1019" s="135"/>
      <c r="G1019" s="115"/>
      <c r="H1019" s="115"/>
      <c r="I1019" s="115"/>
      <c r="J1019" s="115"/>
      <c r="K1019" s="114"/>
      <c r="L1019" s="114">
        <f>L1018</f>
        <v>0</v>
      </c>
    </row>
    <row r="1020" spans="1:12" x14ac:dyDescent="0.25">
      <c r="A1020" s="107"/>
      <c r="B1020" s="107" t="s">
        <v>727</v>
      </c>
      <c r="C1020" s="107"/>
      <c r="D1020" s="107"/>
      <c r="E1020" s="107"/>
      <c r="F1020" s="133"/>
      <c r="G1020" s="107"/>
      <c r="H1020" s="107"/>
      <c r="I1020" s="107"/>
      <c r="J1020" s="107"/>
      <c r="K1020" s="134"/>
      <c r="L1020" s="134">
        <v>0</v>
      </c>
    </row>
    <row r="1021" spans="1:12" x14ac:dyDescent="0.25">
      <c r="A1021" s="115"/>
      <c r="B1021" s="115" t="s">
        <v>728</v>
      </c>
      <c r="C1021" s="115"/>
      <c r="D1021" s="115"/>
      <c r="E1021" s="115"/>
      <c r="F1021" s="135"/>
      <c r="G1021" s="115"/>
      <c r="H1021" s="115"/>
      <c r="I1021" s="115"/>
      <c r="J1021" s="115"/>
      <c r="K1021" s="114"/>
      <c r="L1021" s="114">
        <f>L1020</f>
        <v>0</v>
      </c>
    </row>
    <row r="1022" spans="1:12" x14ac:dyDescent="0.25">
      <c r="A1022" s="107"/>
      <c r="B1022" s="107" t="s">
        <v>729</v>
      </c>
      <c r="C1022" s="107"/>
      <c r="D1022" s="107"/>
      <c r="E1022" s="107"/>
      <c r="F1022" s="133"/>
      <c r="G1022" s="107"/>
      <c r="H1022" s="107"/>
      <c r="I1022" s="107"/>
      <c r="J1022" s="107"/>
      <c r="K1022" s="134"/>
      <c r="L1022" s="134">
        <v>0</v>
      </c>
    </row>
    <row r="1023" spans="1:12" x14ac:dyDescent="0.25">
      <c r="A1023" s="115"/>
      <c r="B1023" s="115" t="s">
        <v>730</v>
      </c>
      <c r="C1023" s="115"/>
      <c r="D1023" s="115"/>
      <c r="E1023" s="115"/>
      <c r="F1023" s="135"/>
      <c r="G1023" s="115"/>
      <c r="H1023" s="115"/>
      <c r="I1023" s="115"/>
      <c r="J1023" s="115"/>
      <c r="K1023" s="114"/>
      <c r="L1023" s="114">
        <f>L1022</f>
        <v>0</v>
      </c>
    </row>
    <row r="1024" spans="1:12" x14ac:dyDescent="0.25">
      <c r="A1024" s="107"/>
      <c r="B1024" s="107" t="s">
        <v>93</v>
      </c>
      <c r="C1024" s="107"/>
      <c r="D1024" s="107"/>
      <c r="E1024" s="107"/>
      <c r="F1024" s="133"/>
      <c r="G1024" s="107"/>
      <c r="H1024" s="107"/>
      <c r="I1024" s="107"/>
      <c r="J1024" s="107"/>
      <c r="K1024" s="134"/>
      <c r="L1024" s="134">
        <v>0</v>
      </c>
    </row>
    <row r="1025" spans="1:12" x14ac:dyDescent="0.25">
      <c r="A1025" s="107"/>
      <c r="B1025" s="107"/>
      <c r="C1025" s="107" t="s">
        <v>94</v>
      </c>
      <c r="D1025" s="107"/>
      <c r="E1025" s="107"/>
      <c r="F1025" s="133"/>
      <c r="G1025" s="107"/>
      <c r="H1025" s="107"/>
      <c r="I1025" s="107"/>
      <c r="J1025" s="107"/>
      <c r="K1025" s="134"/>
      <c r="L1025" s="134">
        <v>0</v>
      </c>
    </row>
    <row r="1026" spans="1:12" ht="15.75" thickBot="1" x14ac:dyDescent="0.3">
      <c r="A1026" s="101"/>
      <c r="B1026" s="101"/>
      <c r="C1026" s="101"/>
      <c r="D1026" s="101"/>
      <c r="E1026" s="115" t="s">
        <v>329</v>
      </c>
      <c r="F1026" s="135">
        <v>43707</v>
      </c>
      <c r="G1026" s="115" t="s">
        <v>1435</v>
      </c>
      <c r="H1026" s="115" t="s">
        <v>1436</v>
      </c>
      <c r="I1026" s="115" t="s">
        <v>1437</v>
      </c>
      <c r="J1026" s="115" t="s">
        <v>354</v>
      </c>
      <c r="K1026" s="117">
        <v>-19822.439999999999</v>
      </c>
      <c r="L1026" s="117">
        <f>ROUND(L1025+K1026,5)</f>
        <v>-19822.439999999999</v>
      </c>
    </row>
    <row r="1027" spans="1:12" x14ac:dyDescent="0.25">
      <c r="A1027" s="115"/>
      <c r="B1027" s="115"/>
      <c r="C1027" s="115" t="s">
        <v>399</v>
      </c>
      <c r="D1027" s="115"/>
      <c r="E1027" s="115"/>
      <c r="F1027" s="135"/>
      <c r="G1027" s="115"/>
      <c r="H1027" s="115"/>
      <c r="I1027" s="115"/>
      <c r="J1027" s="115"/>
      <c r="K1027" s="114">
        <f>ROUND(SUM(K1025:K1026),5)</f>
        <v>-19822.439999999999</v>
      </c>
      <c r="L1027" s="114">
        <f>L1026</f>
        <v>-19822.439999999999</v>
      </c>
    </row>
    <row r="1028" spans="1:12" x14ac:dyDescent="0.25">
      <c r="A1028" s="107"/>
      <c r="B1028" s="107"/>
      <c r="C1028" s="107" t="s">
        <v>731</v>
      </c>
      <c r="D1028" s="107"/>
      <c r="E1028" s="107"/>
      <c r="F1028" s="133"/>
      <c r="G1028" s="107"/>
      <c r="H1028" s="107"/>
      <c r="I1028" s="107"/>
      <c r="J1028" s="107"/>
      <c r="K1028" s="134"/>
      <c r="L1028" s="134">
        <v>0</v>
      </c>
    </row>
    <row r="1029" spans="1:12" ht="15.75" thickBot="1" x14ac:dyDescent="0.3">
      <c r="A1029" s="115"/>
      <c r="B1029" s="115"/>
      <c r="C1029" s="115" t="s">
        <v>732</v>
      </c>
      <c r="D1029" s="115"/>
      <c r="E1029" s="115"/>
      <c r="F1029" s="135"/>
      <c r="G1029" s="115"/>
      <c r="H1029" s="115"/>
      <c r="I1029" s="115"/>
      <c r="J1029" s="115"/>
      <c r="K1029" s="117"/>
      <c r="L1029" s="117">
        <f>L1028</f>
        <v>0</v>
      </c>
    </row>
    <row r="1030" spans="1:12" x14ac:dyDescent="0.25">
      <c r="A1030" s="115"/>
      <c r="B1030" s="115" t="s">
        <v>95</v>
      </c>
      <c r="C1030" s="115"/>
      <c r="D1030" s="115"/>
      <c r="E1030" s="115"/>
      <c r="F1030" s="135"/>
      <c r="G1030" s="115"/>
      <c r="H1030" s="115"/>
      <c r="I1030" s="115"/>
      <c r="J1030" s="115"/>
      <c r="K1030" s="114">
        <f>ROUND(K1027+K1029,5)</f>
        <v>-19822.439999999999</v>
      </c>
      <c r="L1030" s="114">
        <f>ROUND(L1027+L1029,5)</f>
        <v>-19822.439999999999</v>
      </c>
    </row>
    <row r="1031" spans="1:12" x14ac:dyDescent="0.25">
      <c r="A1031" s="107"/>
      <c r="B1031" s="107" t="s">
        <v>733</v>
      </c>
      <c r="C1031" s="107"/>
      <c r="D1031" s="107"/>
      <c r="E1031" s="107"/>
      <c r="F1031" s="133"/>
      <c r="G1031" s="107"/>
      <c r="H1031" s="107"/>
      <c r="I1031" s="107"/>
      <c r="J1031" s="107"/>
      <c r="K1031" s="134"/>
      <c r="L1031" s="134">
        <v>0</v>
      </c>
    </row>
    <row r="1032" spans="1:12" x14ac:dyDescent="0.25">
      <c r="A1032" s="115"/>
      <c r="B1032" s="115" t="s">
        <v>734</v>
      </c>
      <c r="C1032" s="115"/>
      <c r="D1032" s="115"/>
      <c r="E1032" s="115"/>
      <c r="F1032" s="135"/>
      <c r="G1032" s="115"/>
      <c r="H1032" s="115"/>
      <c r="I1032" s="115"/>
      <c r="J1032" s="115"/>
      <c r="K1032" s="114"/>
      <c r="L1032" s="114">
        <f>L1031</f>
        <v>0</v>
      </c>
    </row>
    <row r="1033" spans="1:12" x14ac:dyDescent="0.25">
      <c r="A1033" s="107"/>
      <c r="B1033" s="107" t="s">
        <v>735</v>
      </c>
      <c r="C1033" s="107"/>
      <c r="D1033" s="107"/>
      <c r="E1033" s="107"/>
      <c r="F1033" s="133"/>
      <c r="G1033" s="107"/>
      <c r="H1033" s="107"/>
      <c r="I1033" s="107"/>
      <c r="J1033" s="107"/>
      <c r="K1033" s="134"/>
      <c r="L1033" s="134">
        <v>0</v>
      </c>
    </row>
    <row r="1034" spans="1:12" x14ac:dyDescent="0.25">
      <c r="A1034" s="115"/>
      <c r="B1034" s="115" t="s">
        <v>736</v>
      </c>
      <c r="C1034" s="115"/>
      <c r="D1034" s="115"/>
      <c r="E1034" s="115"/>
      <c r="F1034" s="135"/>
      <c r="G1034" s="115"/>
      <c r="H1034" s="115"/>
      <c r="I1034" s="115"/>
      <c r="J1034" s="115"/>
      <c r="K1034" s="114"/>
      <c r="L1034" s="114">
        <f>L1033</f>
        <v>0</v>
      </c>
    </row>
    <row r="1035" spans="1:12" x14ac:dyDescent="0.25">
      <c r="A1035" s="107"/>
      <c r="B1035" s="107" t="s">
        <v>737</v>
      </c>
      <c r="C1035" s="107"/>
      <c r="D1035" s="107"/>
      <c r="E1035" s="107"/>
      <c r="F1035" s="133"/>
      <c r="G1035" s="107"/>
      <c r="H1035" s="107"/>
      <c r="I1035" s="107"/>
      <c r="J1035" s="107"/>
      <c r="K1035" s="134"/>
      <c r="L1035" s="134">
        <v>0</v>
      </c>
    </row>
    <row r="1036" spans="1:12" x14ac:dyDescent="0.25">
      <c r="A1036" s="115"/>
      <c r="B1036" s="115" t="s">
        <v>738</v>
      </c>
      <c r="C1036" s="115"/>
      <c r="D1036" s="115"/>
      <c r="E1036" s="115"/>
      <c r="F1036" s="135"/>
      <c r="G1036" s="115"/>
      <c r="H1036" s="115"/>
      <c r="I1036" s="115"/>
      <c r="J1036" s="115"/>
      <c r="K1036" s="114"/>
      <c r="L1036" s="114">
        <f>L1035</f>
        <v>0</v>
      </c>
    </row>
    <row r="1037" spans="1:12" x14ac:dyDescent="0.25">
      <c r="A1037" s="107"/>
      <c r="B1037" s="107" t="s">
        <v>739</v>
      </c>
      <c r="C1037" s="107"/>
      <c r="D1037" s="107"/>
      <c r="E1037" s="107"/>
      <c r="F1037" s="133"/>
      <c r="G1037" s="107"/>
      <c r="H1037" s="107"/>
      <c r="I1037" s="107"/>
      <c r="J1037" s="107"/>
      <c r="K1037" s="134"/>
      <c r="L1037" s="134">
        <v>0</v>
      </c>
    </row>
    <row r="1038" spans="1:12" x14ac:dyDescent="0.25">
      <c r="A1038" s="115"/>
      <c r="B1038" s="115" t="s">
        <v>740</v>
      </c>
      <c r="C1038" s="115"/>
      <c r="D1038" s="115"/>
      <c r="E1038" s="115"/>
      <c r="F1038" s="135"/>
      <c r="G1038" s="115"/>
      <c r="H1038" s="115"/>
      <c r="I1038" s="115"/>
      <c r="J1038" s="115"/>
      <c r="K1038" s="114"/>
      <c r="L1038" s="114">
        <f>L1037</f>
        <v>0</v>
      </c>
    </row>
    <row r="1039" spans="1:12" x14ac:dyDescent="0.25">
      <c r="A1039" s="107"/>
      <c r="B1039" s="107" t="s">
        <v>741</v>
      </c>
      <c r="C1039" s="107"/>
      <c r="D1039" s="107"/>
      <c r="E1039" s="107"/>
      <c r="F1039" s="133"/>
      <c r="G1039" s="107"/>
      <c r="H1039" s="107"/>
      <c r="I1039" s="107"/>
      <c r="J1039" s="107"/>
      <c r="K1039" s="134"/>
      <c r="L1039" s="134">
        <v>0</v>
      </c>
    </row>
    <row r="1040" spans="1:12" x14ac:dyDescent="0.25">
      <c r="A1040" s="115"/>
      <c r="B1040" s="115" t="s">
        <v>742</v>
      </c>
      <c r="C1040" s="115"/>
      <c r="D1040" s="115"/>
      <c r="E1040" s="115"/>
      <c r="F1040" s="135"/>
      <c r="G1040" s="115"/>
      <c r="H1040" s="115"/>
      <c r="I1040" s="115"/>
      <c r="J1040" s="115"/>
      <c r="K1040" s="114"/>
      <c r="L1040" s="114">
        <f>L1039</f>
        <v>0</v>
      </c>
    </row>
    <row r="1041" spans="1:12" x14ac:dyDescent="0.25">
      <c r="A1041" s="107"/>
      <c r="B1041" s="107" t="s">
        <v>743</v>
      </c>
      <c r="C1041" s="107"/>
      <c r="D1041" s="107"/>
      <c r="E1041" s="107"/>
      <c r="F1041" s="133"/>
      <c r="G1041" s="107"/>
      <c r="H1041" s="107"/>
      <c r="I1041" s="107"/>
      <c r="J1041" s="107"/>
      <c r="K1041" s="134"/>
      <c r="L1041" s="134">
        <v>0</v>
      </c>
    </row>
    <row r="1042" spans="1:12" x14ac:dyDescent="0.25">
      <c r="A1042" s="115"/>
      <c r="B1042" s="115" t="s">
        <v>744</v>
      </c>
      <c r="C1042" s="115"/>
      <c r="D1042" s="115"/>
      <c r="E1042" s="115"/>
      <c r="F1042" s="135"/>
      <c r="G1042" s="115"/>
      <c r="H1042" s="115"/>
      <c r="I1042" s="115"/>
      <c r="J1042" s="115"/>
      <c r="K1042" s="114"/>
      <c r="L1042" s="114">
        <f>L1041</f>
        <v>0</v>
      </c>
    </row>
    <row r="1043" spans="1:12" x14ac:dyDescent="0.25">
      <c r="A1043" s="107"/>
      <c r="B1043" s="107" t="s">
        <v>745</v>
      </c>
      <c r="C1043" s="107"/>
      <c r="D1043" s="107"/>
      <c r="E1043" s="107"/>
      <c r="F1043" s="133"/>
      <c r="G1043" s="107"/>
      <c r="H1043" s="107"/>
      <c r="I1043" s="107"/>
      <c r="J1043" s="107"/>
      <c r="K1043" s="134"/>
      <c r="L1043" s="134">
        <v>0</v>
      </c>
    </row>
    <row r="1044" spans="1:12" x14ac:dyDescent="0.25">
      <c r="A1044" s="115"/>
      <c r="B1044" s="115" t="s">
        <v>746</v>
      </c>
      <c r="C1044" s="115"/>
      <c r="D1044" s="115"/>
      <c r="E1044" s="115"/>
      <c r="F1044" s="135"/>
      <c r="G1044" s="115"/>
      <c r="H1044" s="115"/>
      <c r="I1044" s="115"/>
      <c r="J1044" s="115"/>
      <c r="K1044" s="114"/>
      <c r="L1044" s="114">
        <f>L1043</f>
        <v>0</v>
      </c>
    </row>
    <row r="1045" spans="1:12" x14ac:dyDescent="0.25">
      <c r="A1045" s="107"/>
      <c r="B1045" s="107" t="s">
        <v>98</v>
      </c>
      <c r="C1045" s="107"/>
      <c r="D1045" s="107"/>
      <c r="E1045" s="107"/>
      <c r="F1045" s="133"/>
      <c r="G1045" s="107"/>
      <c r="H1045" s="107"/>
      <c r="I1045" s="107"/>
      <c r="J1045" s="107"/>
      <c r="K1045" s="134"/>
      <c r="L1045" s="134">
        <v>203516.96</v>
      </c>
    </row>
    <row r="1046" spans="1:12" x14ac:dyDescent="0.25">
      <c r="A1046" s="107"/>
      <c r="B1046" s="107"/>
      <c r="C1046" s="107" t="s">
        <v>99</v>
      </c>
      <c r="D1046" s="107"/>
      <c r="E1046" s="107"/>
      <c r="F1046" s="133"/>
      <c r="G1046" s="107"/>
      <c r="H1046" s="107"/>
      <c r="I1046" s="107"/>
      <c r="J1046" s="107"/>
      <c r="K1046" s="134"/>
      <c r="L1046" s="134">
        <v>140847.49</v>
      </c>
    </row>
    <row r="1047" spans="1:12" ht="15.75" thickBot="1" x14ac:dyDescent="0.3">
      <c r="A1047" s="101"/>
      <c r="B1047" s="101"/>
      <c r="C1047" s="101"/>
      <c r="D1047" s="101"/>
      <c r="E1047" s="115" t="s">
        <v>329</v>
      </c>
      <c r="F1047" s="135">
        <v>43707</v>
      </c>
      <c r="G1047" s="115" t="s">
        <v>1737</v>
      </c>
      <c r="H1047" s="115" t="s">
        <v>337</v>
      </c>
      <c r="I1047" s="115" t="s">
        <v>1804</v>
      </c>
      <c r="J1047" s="115" t="s">
        <v>346</v>
      </c>
      <c r="K1047" s="117">
        <v>131960.95999999999</v>
      </c>
      <c r="L1047" s="117">
        <f>ROUND(L1046+K1047,5)</f>
        <v>272808.45</v>
      </c>
    </row>
    <row r="1048" spans="1:12" x14ac:dyDescent="0.25">
      <c r="A1048" s="115"/>
      <c r="B1048" s="115"/>
      <c r="C1048" s="115" t="s">
        <v>400</v>
      </c>
      <c r="D1048" s="115"/>
      <c r="E1048" s="115"/>
      <c r="F1048" s="135"/>
      <c r="G1048" s="115"/>
      <c r="H1048" s="115"/>
      <c r="I1048" s="115"/>
      <c r="J1048" s="115"/>
      <c r="K1048" s="114">
        <f>ROUND(SUM(K1046:K1047),5)</f>
        <v>131960.95999999999</v>
      </c>
      <c r="L1048" s="114">
        <f>L1047</f>
        <v>272808.45</v>
      </c>
    </row>
    <row r="1049" spans="1:12" x14ac:dyDescent="0.25">
      <c r="A1049" s="107"/>
      <c r="B1049" s="107"/>
      <c r="C1049" s="107" t="s">
        <v>100</v>
      </c>
      <c r="D1049" s="107"/>
      <c r="E1049" s="107"/>
      <c r="F1049" s="133"/>
      <c r="G1049" s="107"/>
      <c r="H1049" s="107"/>
      <c r="I1049" s="107"/>
      <c r="J1049" s="107"/>
      <c r="K1049" s="134"/>
      <c r="L1049" s="134">
        <v>0</v>
      </c>
    </row>
    <row r="1050" spans="1:12" ht="15.75" thickBot="1" x14ac:dyDescent="0.3">
      <c r="A1050" s="101"/>
      <c r="B1050" s="101"/>
      <c r="C1050" s="101"/>
      <c r="D1050" s="101"/>
      <c r="E1050" s="115" t="s">
        <v>329</v>
      </c>
      <c r="F1050" s="135">
        <v>43686</v>
      </c>
      <c r="G1050" s="115" t="s">
        <v>1767</v>
      </c>
      <c r="H1050" s="115" t="s">
        <v>337</v>
      </c>
      <c r="I1050" s="115" t="s">
        <v>1805</v>
      </c>
      <c r="J1050" s="115" t="s">
        <v>346</v>
      </c>
      <c r="K1050" s="117">
        <v>525</v>
      </c>
      <c r="L1050" s="117">
        <f>ROUND(L1049+K1050,5)</f>
        <v>525</v>
      </c>
    </row>
    <row r="1051" spans="1:12" x14ac:dyDescent="0.25">
      <c r="A1051" s="115"/>
      <c r="B1051" s="115"/>
      <c r="C1051" s="115" t="s">
        <v>401</v>
      </c>
      <c r="D1051" s="115"/>
      <c r="E1051" s="115"/>
      <c r="F1051" s="135"/>
      <c r="G1051" s="115"/>
      <c r="H1051" s="115"/>
      <c r="I1051" s="115"/>
      <c r="J1051" s="115"/>
      <c r="K1051" s="114">
        <f>ROUND(SUM(K1049:K1050),5)</f>
        <v>525</v>
      </c>
      <c r="L1051" s="114">
        <f>L1050</f>
        <v>525</v>
      </c>
    </row>
    <row r="1052" spans="1:12" x14ac:dyDescent="0.25">
      <c r="A1052" s="107"/>
      <c r="B1052" s="107"/>
      <c r="C1052" s="107" t="s">
        <v>402</v>
      </c>
      <c r="D1052" s="107"/>
      <c r="E1052" s="107"/>
      <c r="F1052" s="133"/>
      <c r="G1052" s="107"/>
      <c r="H1052" s="107"/>
      <c r="I1052" s="107"/>
      <c r="J1052" s="107"/>
      <c r="K1052" s="134"/>
      <c r="L1052" s="134">
        <v>0</v>
      </c>
    </row>
    <row r="1053" spans="1:12" x14ac:dyDescent="0.25">
      <c r="A1053" s="115"/>
      <c r="B1053" s="115"/>
      <c r="C1053" s="115"/>
      <c r="D1053" s="115"/>
      <c r="E1053" s="115" t="s">
        <v>329</v>
      </c>
      <c r="F1053" s="135">
        <v>43679</v>
      </c>
      <c r="G1053" s="115" t="s">
        <v>1216</v>
      </c>
      <c r="H1053" s="115" t="s">
        <v>337</v>
      </c>
      <c r="I1053" s="115" t="s">
        <v>1752</v>
      </c>
      <c r="J1053" s="115" t="s">
        <v>295</v>
      </c>
      <c r="K1053" s="114">
        <v>2633.75</v>
      </c>
      <c r="L1053" s="114">
        <f>ROUND(L1052+K1053,5)</f>
        <v>2633.75</v>
      </c>
    </row>
    <row r="1054" spans="1:12" x14ac:dyDescent="0.25">
      <c r="A1054" s="115"/>
      <c r="B1054" s="115"/>
      <c r="C1054" s="115"/>
      <c r="D1054" s="115"/>
      <c r="E1054" s="115" t="s">
        <v>329</v>
      </c>
      <c r="F1054" s="135">
        <v>43683</v>
      </c>
      <c r="G1054" s="115" t="s">
        <v>1757</v>
      </c>
      <c r="H1054" s="115" t="s">
        <v>337</v>
      </c>
      <c r="I1054" s="115" t="s">
        <v>1758</v>
      </c>
      <c r="J1054" s="115" t="s">
        <v>295</v>
      </c>
      <c r="K1054" s="114">
        <v>109.34</v>
      </c>
      <c r="L1054" s="114">
        <f>ROUND(L1053+K1054,5)</f>
        <v>2743.09</v>
      </c>
    </row>
    <row r="1055" spans="1:12" x14ac:dyDescent="0.25">
      <c r="A1055" s="115"/>
      <c r="B1055" s="115"/>
      <c r="C1055" s="115"/>
      <c r="D1055" s="115"/>
      <c r="E1055" s="115" t="s">
        <v>329</v>
      </c>
      <c r="F1055" s="135">
        <v>43686</v>
      </c>
      <c r="G1055" s="115" t="s">
        <v>1767</v>
      </c>
      <c r="H1055" s="115" t="s">
        <v>337</v>
      </c>
      <c r="I1055" s="115" t="s">
        <v>1806</v>
      </c>
      <c r="J1055" s="115" t="s">
        <v>100</v>
      </c>
      <c r="K1055" s="114">
        <v>1875</v>
      </c>
      <c r="L1055" s="114">
        <f>ROUND(L1054+K1055,5)</f>
        <v>4618.09</v>
      </c>
    </row>
    <row r="1056" spans="1:12" x14ac:dyDescent="0.25">
      <c r="A1056" s="115"/>
      <c r="B1056" s="115"/>
      <c r="C1056" s="115"/>
      <c r="D1056" s="115"/>
      <c r="E1056" s="115" t="s">
        <v>329</v>
      </c>
      <c r="F1056" s="135">
        <v>43693</v>
      </c>
      <c r="G1056" s="115" t="s">
        <v>1773</v>
      </c>
      <c r="H1056" s="115" t="s">
        <v>337</v>
      </c>
      <c r="I1056" s="115" t="s">
        <v>1807</v>
      </c>
      <c r="J1056" s="115" t="s">
        <v>295</v>
      </c>
      <c r="K1056" s="114">
        <v>2750</v>
      </c>
      <c r="L1056" s="114">
        <f>ROUND(L1055+K1056,5)</f>
        <v>7368.09</v>
      </c>
    </row>
    <row r="1057" spans="1:12" ht="15.75" thickBot="1" x14ac:dyDescent="0.3">
      <c r="A1057" s="115"/>
      <c r="B1057" s="115"/>
      <c r="C1057" s="115"/>
      <c r="D1057" s="115"/>
      <c r="E1057" s="115" t="s">
        <v>329</v>
      </c>
      <c r="F1057" s="135">
        <v>43700</v>
      </c>
      <c r="G1057" s="115" t="s">
        <v>1779</v>
      </c>
      <c r="H1057" s="115" t="s">
        <v>337</v>
      </c>
      <c r="I1057" s="115" t="s">
        <v>1808</v>
      </c>
      <c r="J1057" s="115" t="s">
        <v>346</v>
      </c>
      <c r="K1057" s="117">
        <v>4253.71</v>
      </c>
      <c r="L1057" s="117">
        <f>ROUND(L1056+K1057,5)</f>
        <v>11621.8</v>
      </c>
    </row>
    <row r="1058" spans="1:12" x14ac:dyDescent="0.25">
      <c r="A1058" s="115"/>
      <c r="B1058" s="115"/>
      <c r="C1058" s="115" t="s">
        <v>403</v>
      </c>
      <c r="D1058" s="115"/>
      <c r="E1058" s="115"/>
      <c r="F1058" s="135"/>
      <c r="G1058" s="115"/>
      <c r="H1058" s="115"/>
      <c r="I1058" s="115"/>
      <c r="J1058" s="115"/>
      <c r="K1058" s="114">
        <f>ROUND(SUM(K1052:K1057),5)</f>
        <v>11621.8</v>
      </c>
      <c r="L1058" s="114">
        <f>L1057</f>
        <v>11621.8</v>
      </c>
    </row>
    <row r="1059" spans="1:12" x14ac:dyDescent="0.25">
      <c r="A1059" s="107"/>
      <c r="B1059" s="107"/>
      <c r="C1059" s="107" t="s">
        <v>101</v>
      </c>
      <c r="D1059" s="107"/>
      <c r="E1059" s="107"/>
      <c r="F1059" s="133"/>
      <c r="G1059" s="107"/>
      <c r="H1059" s="107"/>
      <c r="I1059" s="107"/>
      <c r="J1059" s="107"/>
      <c r="K1059" s="134"/>
      <c r="L1059" s="134">
        <v>7590.34</v>
      </c>
    </row>
    <row r="1060" spans="1:12" x14ac:dyDescent="0.25">
      <c r="A1060" s="115"/>
      <c r="B1060" s="115"/>
      <c r="C1060" s="115"/>
      <c r="D1060" s="115"/>
      <c r="E1060" s="115" t="s">
        <v>329</v>
      </c>
      <c r="F1060" s="135">
        <v>43679</v>
      </c>
      <c r="G1060" s="115" t="s">
        <v>1748</v>
      </c>
      <c r="H1060" s="115" t="s">
        <v>337</v>
      </c>
      <c r="I1060" s="115" t="s">
        <v>1809</v>
      </c>
      <c r="J1060" s="115" t="s">
        <v>747</v>
      </c>
      <c r="K1060" s="114">
        <v>800</v>
      </c>
      <c r="L1060" s="114">
        <f>ROUND(L1059+K1060,5)</f>
        <v>8390.34</v>
      </c>
    </row>
    <row r="1061" spans="1:12" ht="15.75" thickBot="1" x14ac:dyDescent="0.3">
      <c r="A1061" s="115"/>
      <c r="B1061" s="115"/>
      <c r="C1061" s="115"/>
      <c r="D1061" s="115"/>
      <c r="E1061" s="115" t="s">
        <v>329</v>
      </c>
      <c r="F1061" s="135">
        <v>43707</v>
      </c>
      <c r="G1061" s="115" t="s">
        <v>1737</v>
      </c>
      <c r="H1061" s="115" t="s">
        <v>337</v>
      </c>
      <c r="I1061" s="115" t="s">
        <v>1804</v>
      </c>
      <c r="J1061" s="115" t="s">
        <v>99</v>
      </c>
      <c r="K1061" s="117">
        <v>7818</v>
      </c>
      <c r="L1061" s="117">
        <f>ROUND(L1060+K1061,5)</f>
        <v>16208.34</v>
      </c>
    </row>
    <row r="1062" spans="1:12" x14ac:dyDescent="0.25">
      <c r="A1062" s="115"/>
      <c r="B1062" s="115"/>
      <c r="C1062" s="115" t="s">
        <v>404</v>
      </c>
      <c r="D1062" s="115"/>
      <c r="E1062" s="115"/>
      <c r="F1062" s="135"/>
      <c r="G1062" s="115"/>
      <c r="H1062" s="115"/>
      <c r="I1062" s="115"/>
      <c r="J1062" s="115"/>
      <c r="K1062" s="114">
        <f>ROUND(SUM(K1059:K1061),5)</f>
        <v>8618</v>
      </c>
      <c r="L1062" s="114">
        <f>L1061</f>
        <v>16208.34</v>
      </c>
    </row>
    <row r="1063" spans="1:12" x14ac:dyDescent="0.25">
      <c r="A1063" s="107"/>
      <c r="B1063" s="107"/>
      <c r="C1063" s="107" t="s">
        <v>102</v>
      </c>
      <c r="D1063" s="107"/>
      <c r="E1063" s="107"/>
      <c r="F1063" s="133"/>
      <c r="G1063" s="107"/>
      <c r="H1063" s="107"/>
      <c r="I1063" s="107"/>
      <c r="J1063" s="107"/>
      <c r="K1063" s="134"/>
      <c r="L1063" s="134">
        <v>6143.67</v>
      </c>
    </row>
    <row r="1064" spans="1:12" x14ac:dyDescent="0.25">
      <c r="A1064" s="115"/>
      <c r="B1064" s="115"/>
      <c r="C1064" s="115"/>
      <c r="D1064" s="115"/>
      <c r="E1064" s="115" t="s">
        <v>329</v>
      </c>
      <c r="F1064" s="135">
        <v>43679</v>
      </c>
      <c r="G1064" s="115" t="s">
        <v>1748</v>
      </c>
      <c r="H1064" s="115" t="s">
        <v>337</v>
      </c>
      <c r="I1064" s="115" t="s">
        <v>1809</v>
      </c>
      <c r="J1064" s="115" t="s">
        <v>747</v>
      </c>
      <c r="K1064" s="114">
        <v>1200</v>
      </c>
      <c r="L1064" s="114">
        <f>ROUND(L1063+K1064,5)</f>
        <v>7343.67</v>
      </c>
    </row>
    <row r="1065" spans="1:12" x14ac:dyDescent="0.25">
      <c r="A1065" s="115"/>
      <c r="B1065" s="115"/>
      <c r="C1065" s="115"/>
      <c r="D1065" s="115"/>
      <c r="E1065" s="115" t="s">
        <v>329</v>
      </c>
      <c r="F1065" s="135">
        <v>43700</v>
      </c>
      <c r="G1065" s="115" t="s">
        <v>1775</v>
      </c>
      <c r="H1065" s="115" t="s">
        <v>337</v>
      </c>
      <c r="I1065" s="115" t="s">
        <v>1810</v>
      </c>
      <c r="J1065" s="115" t="s">
        <v>747</v>
      </c>
      <c r="K1065" s="114">
        <v>1043.6199999999999</v>
      </c>
      <c r="L1065" s="114">
        <f>ROUND(L1064+K1065,5)</f>
        <v>8387.2900000000009</v>
      </c>
    </row>
    <row r="1066" spans="1:12" ht="15.75" thickBot="1" x14ac:dyDescent="0.3">
      <c r="A1066" s="115"/>
      <c r="B1066" s="115"/>
      <c r="C1066" s="115"/>
      <c r="D1066" s="115"/>
      <c r="E1066" s="115" t="s">
        <v>329</v>
      </c>
      <c r="F1066" s="135">
        <v>43707</v>
      </c>
      <c r="G1066" s="115" t="s">
        <v>1737</v>
      </c>
      <c r="H1066" s="115" t="s">
        <v>337</v>
      </c>
      <c r="I1066" s="115" t="s">
        <v>1804</v>
      </c>
      <c r="J1066" s="115" t="s">
        <v>99</v>
      </c>
      <c r="K1066" s="117">
        <v>6278.42</v>
      </c>
      <c r="L1066" s="117">
        <f>ROUND(L1065+K1066,5)</f>
        <v>14665.71</v>
      </c>
    </row>
    <row r="1067" spans="1:12" x14ac:dyDescent="0.25">
      <c r="A1067" s="115"/>
      <c r="B1067" s="115"/>
      <c r="C1067" s="115" t="s">
        <v>405</v>
      </c>
      <c r="D1067" s="115"/>
      <c r="E1067" s="115"/>
      <c r="F1067" s="135"/>
      <c r="G1067" s="115"/>
      <c r="H1067" s="115"/>
      <c r="I1067" s="115"/>
      <c r="J1067" s="115"/>
      <c r="K1067" s="114">
        <f>ROUND(SUM(K1063:K1066),5)</f>
        <v>8522.0400000000009</v>
      </c>
      <c r="L1067" s="114">
        <f>L1066</f>
        <v>14665.71</v>
      </c>
    </row>
    <row r="1068" spans="1:12" x14ac:dyDescent="0.25">
      <c r="A1068" s="107"/>
      <c r="B1068" s="107"/>
      <c r="C1068" s="107" t="s">
        <v>747</v>
      </c>
      <c r="D1068" s="107"/>
      <c r="E1068" s="107"/>
      <c r="F1068" s="133"/>
      <c r="G1068" s="107"/>
      <c r="H1068" s="107"/>
      <c r="I1068" s="107"/>
      <c r="J1068" s="107"/>
      <c r="K1068" s="134"/>
      <c r="L1068" s="134">
        <v>0</v>
      </c>
    </row>
    <row r="1069" spans="1:12" x14ac:dyDescent="0.25">
      <c r="A1069" s="115"/>
      <c r="B1069" s="115"/>
      <c r="C1069" s="115"/>
      <c r="D1069" s="115"/>
      <c r="E1069" s="115" t="s">
        <v>329</v>
      </c>
      <c r="F1069" s="135">
        <v>43679</v>
      </c>
      <c r="G1069" s="115" t="s">
        <v>1748</v>
      </c>
      <c r="H1069" s="115" t="s">
        <v>337</v>
      </c>
      <c r="I1069" s="115" t="s">
        <v>1809</v>
      </c>
      <c r="J1069" s="115" t="s">
        <v>346</v>
      </c>
      <c r="K1069" s="114">
        <v>16120</v>
      </c>
      <c r="L1069" s="114">
        <f t="shared" ref="L1069:L1075" si="25">ROUND(L1068+K1069,5)</f>
        <v>16120</v>
      </c>
    </row>
    <row r="1070" spans="1:12" x14ac:dyDescent="0.25">
      <c r="A1070" s="115"/>
      <c r="B1070" s="115"/>
      <c r="C1070" s="115"/>
      <c r="D1070" s="115"/>
      <c r="E1070" s="115" t="s">
        <v>329</v>
      </c>
      <c r="F1070" s="135">
        <v>43683</v>
      </c>
      <c r="G1070" s="115" t="s">
        <v>1753</v>
      </c>
      <c r="H1070" s="115" t="s">
        <v>337</v>
      </c>
      <c r="I1070" s="115" t="s">
        <v>1811</v>
      </c>
      <c r="J1070" s="115" t="s">
        <v>346</v>
      </c>
      <c r="K1070" s="114">
        <v>6200</v>
      </c>
      <c r="L1070" s="114">
        <f t="shared" si="25"/>
        <v>22320</v>
      </c>
    </row>
    <row r="1071" spans="1:12" x14ac:dyDescent="0.25">
      <c r="A1071" s="115"/>
      <c r="B1071" s="115"/>
      <c r="C1071" s="115"/>
      <c r="D1071" s="115"/>
      <c r="E1071" s="115" t="s">
        <v>329</v>
      </c>
      <c r="F1071" s="135">
        <v>43686</v>
      </c>
      <c r="G1071" s="115" t="s">
        <v>1759</v>
      </c>
      <c r="H1071" s="115" t="s">
        <v>337</v>
      </c>
      <c r="I1071" s="115" t="s">
        <v>1812</v>
      </c>
      <c r="J1071" s="115" t="s">
        <v>346</v>
      </c>
      <c r="K1071" s="114">
        <v>5200</v>
      </c>
      <c r="L1071" s="114">
        <f t="shared" si="25"/>
        <v>27520</v>
      </c>
    </row>
    <row r="1072" spans="1:12" x14ac:dyDescent="0.25">
      <c r="A1072" s="115"/>
      <c r="B1072" s="115"/>
      <c r="C1072" s="115"/>
      <c r="D1072" s="115"/>
      <c r="E1072" s="115" t="s">
        <v>329</v>
      </c>
      <c r="F1072" s="135">
        <v>43686</v>
      </c>
      <c r="G1072" s="115" t="s">
        <v>1763</v>
      </c>
      <c r="H1072" s="115" t="s">
        <v>337</v>
      </c>
      <c r="I1072" s="115" t="s">
        <v>1813</v>
      </c>
      <c r="J1072" s="115" t="s">
        <v>346</v>
      </c>
      <c r="K1072" s="114">
        <v>845</v>
      </c>
      <c r="L1072" s="114">
        <f t="shared" si="25"/>
        <v>28365</v>
      </c>
    </row>
    <row r="1073" spans="1:12" x14ac:dyDescent="0.25">
      <c r="A1073" s="115"/>
      <c r="B1073" s="115"/>
      <c r="C1073" s="115"/>
      <c r="D1073" s="115"/>
      <c r="E1073" s="115" t="s">
        <v>329</v>
      </c>
      <c r="F1073" s="135">
        <v>43693</v>
      </c>
      <c r="G1073" s="115" t="s">
        <v>1769</v>
      </c>
      <c r="H1073" s="115" t="s">
        <v>337</v>
      </c>
      <c r="I1073" s="115" t="s">
        <v>1814</v>
      </c>
      <c r="J1073" s="115" t="s">
        <v>346</v>
      </c>
      <c r="K1073" s="114">
        <v>1812.5</v>
      </c>
      <c r="L1073" s="114">
        <f t="shared" si="25"/>
        <v>30177.5</v>
      </c>
    </row>
    <row r="1074" spans="1:12" x14ac:dyDescent="0.25">
      <c r="A1074" s="115"/>
      <c r="B1074" s="115"/>
      <c r="C1074" s="115"/>
      <c r="D1074" s="115"/>
      <c r="E1074" s="115" t="s">
        <v>329</v>
      </c>
      <c r="F1074" s="135">
        <v>43700</v>
      </c>
      <c r="G1074" s="115" t="s">
        <v>1775</v>
      </c>
      <c r="H1074" s="115" t="s">
        <v>337</v>
      </c>
      <c r="I1074" s="115" t="s">
        <v>1810</v>
      </c>
      <c r="J1074" s="115" t="s">
        <v>346</v>
      </c>
      <c r="K1074" s="114">
        <v>562.5</v>
      </c>
      <c r="L1074" s="114">
        <f t="shared" si="25"/>
        <v>30740</v>
      </c>
    </row>
    <row r="1075" spans="1:12" ht="15.75" thickBot="1" x14ac:dyDescent="0.3">
      <c r="A1075" s="115"/>
      <c r="B1075" s="115"/>
      <c r="C1075" s="115"/>
      <c r="D1075" s="115"/>
      <c r="E1075" s="115" t="s">
        <v>329</v>
      </c>
      <c r="F1075" s="135">
        <v>43700</v>
      </c>
      <c r="G1075" s="115" t="s">
        <v>1781</v>
      </c>
      <c r="H1075" s="115" t="s">
        <v>337</v>
      </c>
      <c r="I1075" s="115" t="s">
        <v>1815</v>
      </c>
      <c r="J1075" s="115" t="s">
        <v>346</v>
      </c>
      <c r="K1075" s="117">
        <v>1575</v>
      </c>
      <c r="L1075" s="117">
        <f t="shared" si="25"/>
        <v>32315</v>
      </c>
    </row>
    <row r="1076" spans="1:12" x14ac:dyDescent="0.25">
      <c r="A1076" s="115"/>
      <c r="B1076" s="115"/>
      <c r="C1076" s="115" t="s">
        <v>748</v>
      </c>
      <c r="D1076" s="115"/>
      <c r="E1076" s="115"/>
      <c r="F1076" s="135"/>
      <c r="G1076" s="115"/>
      <c r="H1076" s="115"/>
      <c r="I1076" s="115"/>
      <c r="J1076" s="115"/>
      <c r="K1076" s="114">
        <f>ROUND(SUM(K1068:K1075),5)</f>
        <v>32315</v>
      </c>
      <c r="L1076" s="114">
        <f>L1075</f>
        <v>32315</v>
      </c>
    </row>
    <row r="1077" spans="1:12" x14ac:dyDescent="0.25">
      <c r="A1077" s="107"/>
      <c r="B1077" s="107"/>
      <c r="C1077" s="107" t="s">
        <v>406</v>
      </c>
      <c r="D1077" s="107"/>
      <c r="E1077" s="107"/>
      <c r="F1077" s="133"/>
      <c r="G1077" s="107"/>
      <c r="H1077" s="107"/>
      <c r="I1077" s="107"/>
      <c r="J1077" s="107"/>
      <c r="K1077" s="134"/>
      <c r="L1077" s="134">
        <v>0</v>
      </c>
    </row>
    <row r="1078" spans="1:12" x14ac:dyDescent="0.25">
      <c r="A1078" s="115"/>
      <c r="B1078" s="115"/>
      <c r="C1078" s="115" t="s">
        <v>407</v>
      </c>
      <c r="D1078" s="115"/>
      <c r="E1078" s="115"/>
      <c r="F1078" s="135"/>
      <c r="G1078" s="115"/>
      <c r="H1078" s="115"/>
      <c r="I1078" s="115"/>
      <c r="J1078" s="115"/>
      <c r="K1078" s="114"/>
      <c r="L1078" s="114">
        <f>L1077</f>
        <v>0</v>
      </c>
    </row>
    <row r="1079" spans="1:12" x14ac:dyDescent="0.25">
      <c r="A1079" s="107"/>
      <c r="B1079" s="107"/>
      <c r="C1079" s="107" t="s">
        <v>103</v>
      </c>
      <c r="D1079" s="107"/>
      <c r="E1079" s="107"/>
      <c r="F1079" s="133"/>
      <c r="G1079" s="107"/>
      <c r="H1079" s="107"/>
      <c r="I1079" s="107"/>
      <c r="J1079" s="107"/>
      <c r="K1079" s="134"/>
      <c r="L1079" s="134">
        <v>8040.56</v>
      </c>
    </row>
    <row r="1080" spans="1:12" x14ac:dyDescent="0.25">
      <c r="A1080" s="115"/>
      <c r="B1080" s="115"/>
      <c r="C1080" s="115"/>
      <c r="D1080" s="115"/>
      <c r="E1080" s="115" t="s">
        <v>329</v>
      </c>
      <c r="F1080" s="135">
        <v>43707</v>
      </c>
      <c r="G1080" s="115" t="s">
        <v>1737</v>
      </c>
      <c r="H1080" s="115" t="s">
        <v>495</v>
      </c>
      <c r="I1080" s="115" t="s">
        <v>1816</v>
      </c>
      <c r="J1080" s="115" t="s">
        <v>99</v>
      </c>
      <c r="K1080" s="114">
        <v>-3282.58</v>
      </c>
      <c r="L1080" s="114">
        <f t="shared" ref="L1080:L1085" si="26">ROUND(L1079+K1080,5)</f>
        <v>4757.9799999999996</v>
      </c>
    </row>
    <row r="1081" spans="1:12" x14ac:dyDescent="0.25">
      <c r="A1081" s="115"/>
      <c r="B1081" s="115"/>
      <c r="C1081" s="115"/>
      <c r="D1081" s="115"/>
      <c r="E1081" s="115" t="s">
        <v>329</v>
      </c>
      <c r="F1081" s="135">
        <v>43708</v>
      </c>
      <c r="G1081" s="115" t="s">
        <v>1741</v>
      </c>
      <c r="H1081" s="115" t="s">
        <v>495</v>
      </c>
      <c r="I1081" s="115" t="s">
        <v>1817</v>
      </c>
      <c r="J1081" s="115" t="s">
        <v>294</v>
      </c>
      <c r="K1081" s="114">
        <v>3282.59</v>
      </c>
      <c r="L1081" s="114">
        <f t="shared" si="26"/>
        <v>8040.57</v>
      </c>
    </row>
    <row r="1082" spans="1:12" x14ac:dyDescent="0.25">
      <c r="A1082" s="115"/>
      <c r="B1082" s="115"/>
      <c r="C1082" s="115"/>
      <c r="D1082" s="115"/>
      <c r="E1082" s="115" t="s">
        <v>329</v>
      </c>
      <c r="F1082" s="135">
        <v>43708</v>
      </c>
      <c r="G1082" s="115" t="s">
        <v>1741</v>
      </c>
      <c r="H1082" s="115" t="s">
        <v>495</v>
      </c>
      <c r="I1082" s="115" t="s">
        <v>1818</v>
      </c>
      <c r="J1082" s="115" t="s">
        <v>294</v>
      </c>
      <c r="K1082" s="114">
        <v>17248.98</v>
      </c>
      <c r="L1082" s="114">
        <f t="shared" si="26"/>
        <v>25289.55</v>
      </c>
    </row>
    <row r="1083" spans="1:12" x14ac:dyDescent="0.25">
      <c r="A1083" s="115"/>
      <c r="B1083" s="115"/>
      <c r="C1083" s="115"/>
      <c r="D1083" s="115"/>
      <c r="E1083" s="115" t="s">
        <v>329</v>
      </c>
      <c r="F1083" s="135">
        <v>43708</v>
      </c>
      <c r="G1083" s="115" t="s">
        <v>1741</v>
      </c>
      <c r="H1083" s="115" t="s">
        <v>495</v>
      </c>
      <c r="I1083" s="115" t="s">
        <v>1819</v>
      </c>
      <c r="J1083" s="115" t="s">
        <v>294</v>
      </c>
      <c r="K1083" s="114">
        <v>-1123.75</v>
      </c>
      <c r="L1083" s="114">
        <f t="shared" si="26"/>
        <v>24165.8</v>
      </c>
    </row>
    <row r="1084" spans="1:12" x14ac:dyDescent="0.25">
      <c r="A1084" s="115"/>
      <c r="B1084" s="115"/>
      <c r="C1084" s="115"/>
      <c r="D1084" s="115"/>
      <c r="E1084" s="115" t="s">
        <v>329</v>
      </c>
      <c r="F1084" s="135">
        <v>43708</v>
      </c>
      <c r="G1084" s="115" t="s">
        <v>1741</v>
      </c>
      <c r="H1084" s="115" t="s">
        <v>495</v>
      </c>
      <c r="I1084" s="115" t="s">
        <v>1820</v>
      </c>
      <c r="J1084" s="115" t="s">
        <v>294</v>
      </c>
      <c r="K1084" s="114">
        <v>1468.96</v>
      </c>
      <c r="L1084" s="114">
        <f t="shared" si="26"/>
        <v>25634.76</v>
      </c>
    </row>
    <row r="1085" spans="1:12" ht="15.75" thickBot="1" x14ac:dyDescent="0.3">
      <c r="A1085" s="115"/>
      <c r="B1085" s="115"/>
      <c r="C1085" s="115"/>
      <c r="D1085" s="115"/>
      <c r="E1085" s="115" t="s">
        <v>329</v>
      </c>
      <c r="F1085" s="135">
        <v>43708</v>
      </c>
      <c r="G1085" s="115" t="s">
        <v>1741</v>
      </c>
      <c r="H1085" s="115" t="s">
        <v>495</v>
      </c>
      <c r="I1085" s="115" t="s">
        <v>1821</v>
      </c>
      <c r="J1085" s="115" t="s">
        <v>294</v>
      </c>
      <c r="K1085" s="117">
        <v>2666.68</v>
      </c>
      <c r="L1085" s="117">
        <f t="shared" si="26"/>
        <v>28301.439999999999</v>
      </c>
    </row>
    <row r="1086" spans="1:12" x14ac:dyDescent="0.25">
      <c r="A1086" s="115"/>
      <c r="B1086" s="115"/>
      <c r="C1086" s="115" t="s">
        <v>408</v>
      </c>
      <c r="D1086" s="115"/>
      <c r="E1086" s="115"/>
      <c r="F1086" s="135"/>
      <c r="G1086" s="115"/>
      <c r="H1086" s="115"/>
      <c r="I1086" s="115"/>
      <c r="J1086" s="115"/>
      <c r="K1086" s="114">
        <f>ROUND(SUM(K1079:K1085),5)</f>
        <v>20260.88</v>
      </c>
      <c r="L1086" s="114">
        <f>L1085</f>
        <v>28301.439999999999</v>
      </c>
    </row>
    <row r="1087" spans="1:12" x14ac:dyDescent="0.25">
      <c r="A1087" s="107"/>
      <c r="B1087" s="107"/>
      <c r="C1087" s="107" t="s">
        <v>104</v>
      </c>
      <c r="D1087" s="107"/>
      <c r="E1087" s="107"/>
      <c r="F1087" s="133"/>
      <c r="G1087" s="107"/>
      <c r="H1087" s="107"/>
      <c r="I1087" s="107"/>
      <c r="J1087" s="107"/>
      <c r="K1087" s="134"/>
      <c r="L1087" s="134">
        <v>2466.6</v>
      </c>
    </row>
    <row r="1088" spans="1:12" x14ac:dyDescent="0.25">
      <c r="A1088" s="115"/>
      <c r="B1088" s="115"/>
      <c r="C1088" s="115"/>
      <c r="D1088" s="115"/>
      <c r="E1088" s="115" t="s">
        <v>329</v>
      </c>
      <c r="F1088" s="135">
        <v>43679</v>
      </c>
      <c r="G1088" s="115" t="s">
        <v>1748</v>
      </c>
      <c r="H1088" s="115" t="s">
        <v>337</v>
      </c>
      <c r="I1088" s="115" t="s">
        <v>1822</v>
      </c>
      <c r="J1088" s="115" t="s">
        <v>747</v>
      </c>
      <c r="K1088" s="114">
        <v>233.74</v>
      </c>
      <c r="L1088" s="114">
        <f t="shared" ref="L1088:L1100" si="27">ROUND(L1087+K1088,5)</f>
        <v>2700.34</v>
      </c>
    </row>
    <row r="1089" spans="1:12" x14ac:dyDescent="0.25">
      <c r="A1089" s="115"/>
      <c r="B1089" s="115"/>
      <c r="C1089" s="115"/>
      <c r="D1089" s="115"/>
      <c r="E1089" s="115" t="s">
        <v>329</v>
      </c>
      <c r="F1089" s="135">
        <v>43679</v>
      </c>
      <c r="G1089" s="115" t="s">
        <v>1748</v>
      </c>
      <c r="H1089" s="115" t="s">
        <v>337</v>
      </c>
      <c r="I1089" s="115" t="s">
        <v>1823</v>
      </c>
      <c r="J1089" s="115" t="s">
        <v>747</v>
      </c>
      <c r="K1089" s="114">
        <v>11.6</v>
      </c>
      <c r="L1089" s="114">
        <f t="shared" si="27"/>
        <v>2711.94</v>
      </c>
    </row>
    <row r="1090" spans="1:12" x14ac:dyDescent="0.25">
      <c r="A1090" s="115"/>
      <c r="B1090" s="115"/>
      <c r="C1090" s="115"/>
      <c r="D1090" s="115"/>
      <c r="E1090" s="115" t="s">
        <v>329</v>
      </c>
      <c r="F1090" s="135">
        <v>43679</v>
      </c>
      <c r="G1090" s="115" t="s">
        <v>1748</v>
      </c>
      <c r="H1090" s="115" t="s">
        <v>337</v>
      </c>
      <c r="I1090" s="115" t="s">
        <v>1824</v>
      </c>
      <c r="J1090" s="115" t="s">
        <v>747</v>
      </c>
      <c r="K1090" s="114">
        <v>20.190000000000001</v>
      </c>
      <c r="L1090" s="114">
        <f t="shared" si="27"/>
        <v>2732.13</v>
      </c>
    </row>
    <row r="1091" spans="1:12" x14ac:dyDescent="0.25">
      <c r="A1091" s="115"/>
      <c r="B1091" s="115"/>
      <c r="C1091" s="115"/>
      <c r="D1091" s="115"/>
      <c r="E1091" s="115" t="s">
        <v>329</v>
      </c>
      <c r="F1091" s="135">
        <v>43683</v>
      </c>
      <c r="G1091" s="115" t="s">
        <v>1753</v>
      </c>
      <c r="H1091" s="115" t="s">
        <v>337</v>
      </c>
      <c r="I1091" s="115" t="s">
        <v>1825</v>
      </c>
      <c r="J1091" s="115" t="s">
        <v>747</v>
      </c>
      <c r="K1091" s="114">
        <v>89.9</v>
      </c>
      <c r="L1091" s="114">
        <f t="shared" si="27"/>
        <v>2822.03</v>
      </c>
    </row>
    <row r="1092" spans="1:12" x14ac:dyDescent="0.25">
      <c r="A1092" s="115"/>
      <c r="B1092" s="115"/>
      <c r="C1092" s="115"/>
      <c r="D1092" s="115"/>
      <c r="E1092" s="115" t="s">
        <v>329</v>
      </c>
      <c r="F1092" s="135">
        <v>43686</v>
      </c>
      <c r="G1092" s="115" t="s">
        <v>1759</v>
      </c>
      <c r="H1092" s="115" t="s">
        <v>337</v>
      </c>
      <c r="I1092" s="115" t="s">
        <v>1826</v>
      </c>
      <c r="J1092" s="115" t="s">
        <v>747</v>
      </c>
      <c r="K1092" s="114">
        <v>125</v>
      </c>
      <c r="L1092" s="114">
        <f t="shared" si="27"/>
        <v>2947.03</v>
      </c>
    </row>
    <row r="1093" spans="1:12" x14ac:dyDescent="0.25">
      <c r="A1093" s="115"/>
      <c r="B1093" s="115"/>
      <c r="C1093" s="115"/>
      <c r="D1093" s="115"/>
      <c r="E1093" s="115" t="s">
        <v>329</v>
      </c>
      <c r="F1093" s="135">
        <v>43686</v>
      </c>
      <c r="G1093" s="115" t="s">
        <v>1763</v>
      </c>
      <c r="H1093" s="115" t="s">
        <v>337</v>
      </c>
      <c r="I1093" s="115" t="s">
        <v>1827</v>
      </c>
      <c r="J1093" s="115" t="s">
        <v>747</v>
      </c>
      <c r="K1093" s="114">
        <v>12.26</v>
      </c>
      <c r="L1093" s="114">
        <f t="shared" si="27"/>
        <v>2959.29</v>
      </c>
    </row>
    <row r="1094" spans="1:12" x14ac:dyDescent="0.25">
      <c r="A1094" s="115"/>
      <c r="B1094" s="115"/>
      <c r="C1094" s="115"/>
      <c r="D1094" s="115"/>
      <c r="E1094" s="115" t="s">
        <v>329</v>
      </c>
      <c r="F1094" s="135">
        <v>43693</v>
      </c>
      <c r="G1094" s="115" t="s">
        <v>1769</v>
      </c>
      <c r="H1094" s="115" t="s">
        <v>337</v>
      </c>
      <c r="I1094" s="115" t="s">
        <v>1828</v>
      </c>
      <c r="J1094" s="115" t="s">
        <v>747</v>
      </c>
      <c r="K1094" s="114">
        <v>26.29</v>
      </c>
      <c r="L1094" s="114">
        <f t="shared" si="27"/>
        <v>2985.58</v>
      </c>
    </row>
    <row r="1095" spans="1:12" x14ac:dyDescent="0.25">
      <c r="A1095" s="115"/>
      <c r="B1095" s="115"/>
      <c r="C1095" s="115"/>
      <c r="D1095" s="115"/>
      <c r="E1095" s="115" t="s">
        <v>329</v>
      </c>
      <c r="F1095" s="135">
        <v>43700</v>
      </c>
      <c r="G1095" s="115" t="s">
        <v>1775</v>
      </c>
      <c r="H1095" s="115" t="s">
        <v>337</v>
      </c>
      <c r="I1095" s="115" t="s">
        <v>1829</v>
      </c>
      <c r="J1095" s="115" t="s">
        <v>747</v>
      </c>
      <c r="K1095" s="114">
        <v>8.15</v>
      </c>
      <c r="L1095" s="114">
        <f t="shared" si="27"/>
        <v>2993.73</v>
      </c>
    </row>
    <row r="1096" spans="1:12" x14ac:dyDescent="0.25">
      <c r="A1096" s="115"/>
      <c r="B1096" s="115"/>
      <c r="C1096" s="115"/>
      <c r="D1096" s="115"/>
      <c r="E1096" s="115" t="s">
        <v>329</v>
      </c>
      <c r="F1096" s="135">
        <v>43700</v>
      </c>
      <c r="G1096" s="115" t="s">
        <v>1775</v>
      </c>
      <c r="H1096" s="115" t="s">
        <v>337</v>
      </c>
      <c r="I1096" s="115" t="s">
        <v>1830</v>
      </c>
      <c r="J1096" s="115" t="s">
        <v>747</v>
      </c>
      <c r="K1096" s="114">
        <v>15.13</v>
      </c>
      <c r="L1096" s="114">
        <f t="shared" si="27"/>
        <v>3008.86</v>
      </c>
    </row>
    <row r="1097" spans="1:12" x14ac:dyDescent="0.25">
      <c r="A1097" s="115"/>
      <c r="B1097" s="115"/>
      <c r="C1097" s="115"/>
      <c r="D1097" s="115"/>
      <c r="E1097" s="115" t="s">
        <v>329</v>
      </c>
      <c r="F1097" s="135">
        <v>43700</v>
      </c>
      <c r="G1097" s="115" t="s">
        <v>1781</v>
      </c>
      <c r="H1097" s="115" t="s">
        <v>337</v>
      </c>
      <c r="I1097" s="115" t="s">
        <v>1831</v>
      </c>
      <c r="J1097" s="115" t="s">
        <v>747</v>
      </c>
      <c r="K1097" s="114">
        <v>22.84</v>
      </c>
      <c r="L1097" s="114">
        <f t="shared" si="27"/>
        <v>3031.7</v>
      </c>
    </row>
    <row r="1098" spans="1:12" x14ac:dyDescent="0.25">
      <c r="A1098" s="115"/>
      <c r="B1098" s="115"/>
      <c r="C1098" s="115"/>
      <c r="D1098" s="115"/>
      <c r="E1098" s="115" t="s">
        <v>329</v>
      </c>
      <c r="F1098" s="135">
        <v>43707</v>
      </c>
      <c r="G1098" s="115" t="s">
        <v>1737</v>
      </c>
      <c r="H1098" s="115" t="s">
        <v>337</v>
      </c>
      <c r="I1098" s="115" t="s">
        <v>1832</v>
      </c>
      <c r="J1098" s="115" t="s">
        <v>99</v>
      </c>
      <c r="K1098" s="114">
        <v>1955.5</v>
      </c>
      <c r="L1098" s="114">
        <f t="shared" si="27"/>
        <v>4987.2</v>
      </c>
    </row>
    <row r="1099" spans="1:12" x14ac:dyDescent="0.25">
      <c r="A1099" s="115"/>
      <c r="B1099" s="115"/>
      <c r="C1099" s="115"/>
      <c r="D1099" s="115"/>
      <c r="E1099" s="115" t="s">
        <v>329</v>
      </c>
      <c r="F1099" s="135">
        <v>43707</v>
      </c>
      <c r="G1099" s="115" t="s">
        <v>1737</v>
      </c>
      <c r="H1099" s="115" t="s">
        <v>337</v>
      </c>
      <c r="I1099" s="115" t="s">
        <v>1833</v>
      </c>
      <c r="J1099" s="115" t="s">
        <v>99</v>
      </c>
      <c r="K1099" s="114">
        <v>119.83</v>
      </c>
      <c r="L1099" s="114">
        <f t="shared" si="27"/>
        <v>5107.03</v>
      </c>
    </row>
    <row r="1100" spans="1:12" ht="15.75" thickBot="1" x14ac:dyDescent="0.3">
      <c r="A1100" s="115"/>
      <c r="B1100" s="115"/>
      <c r="C1100" s="115"/>
      <c r="D1100" s="115"/>
      <c r="E1100" s="115" t="s">
        <v>329</v>
      </c>
      <c r="F1100" s="135">
        <v>43707</v>
      </c>
      <c r="G1100" s="115" t="s">
        <v>1737</v>
      </c>
      <c r="H1100" s="115" t="s">
        <v>337</v>
      </c>
      <c r="I1100" s="115" t="s">
        <v>1834</v>
      </c>
      <c r="J1100" s="115" t="s">
        <v>99</v>
      </c>
      <c r="K1100" s="117">
        <v>89.88</v>
      </c>
      <c r="L1100" s="117">
        <f t="shared" si="27"/>
        <v>5196.91</v>
      </c>
    </row>
    <row r="1101" spans="1:12" x14ac:dyDescent="0.25">
      <c r="A1101" s="115"/>
      <c r="B1101" s="115"/>
      <c r="C1101" s="115" t="s">
        <v>409</v>
      </c>
      <c r="D1101" s="115"/>
      <c r="E1101" s="115"/>
      <c r="F1101" s="135"/>
      <c r="G1101" s="115"/>
      <c r="H1101" s="115"/>
      <c r="I1101" s="115"/>
      <c r="J1101" s="115"/>
      <c r="K1101" s="114">
        <f>ROUND(SUM(K1087:K1100),5)</f>
        <v>2730.31</v>
      </c>
      <c r="L1101" s="114">
        <f>L1100</f>
        <v>5196.91</v>
      </c>
    </row>
    <row r="1102" spans="1:12" x14ac:dyDescent="0.25">
      <c r="A1102" s="107"/>
      <c r="B1102" s="107"/>
      <c r="C1102" s="107" t="s">
        <v>105</v>
      </c>
      <c r="D1102" s="107"/>
      <c r="E1102" s="107"/>
      <c r="F1102" s="133"/>
      <c r="G1102" s="107"/>
      <c r="H1102" s="107"/>
      <c r="I1102" s="107"/>
      <c r="J1102" s="107"/>
      <c r="K1102" s="134"/>
      <c r="L1102" s="134">
        <v>33660</v>
      </c>
    </row>
    <row r="1103" spans="1:12" x14ac:dyDescent="0.25">
      <c r="A1103" s="115"/>
      <c r="B1103" s="115"/>
      <c r="C1103" s="115"/>
      <c r="D1103" s="115"/>
      <c r="E1103" s="115" t="s">
        <v>329</v>
      </c>
      <c r="F1103" s="135">
        <v>43700</v>
      </c>
      <c r="G1103" s="115" t="s">
        <v>1775</v>
      </c>
      <c r="H1103" s="115" t="s">
        <v>337</v>
      </c>
      <c r="I1103" s="115" t="s">
        <v>1835</v>
      </c>
      <c r="J1103" s="115" t="s">
        <v>747</v>
      </c>
      <c r="K1103" s="114">
        <v>-62.62</v>
      </c>
      <c r="L1103" s="114">
        <f>ROUND(L1102+K1103,5)</f>
        <v>33597.379999999997</v>
      </c>
    </row>
    <row r="1104" spans="1:12" x14ac:dyDescent="0.25">
      <c r="A1104" s="115"/>
      <c r="B1104" s="115"/>
      <c r="C1104" s="115"/>
      <c r="D1104" s="115"/>
      <c r="E1104" s="115" t="s">
        <v>329</v>
      </c>
      <c r="F1104" s="135">
        <v>43707</v>
      </c>
      <c r="G1104" s="115" t="s">
        <v>1737</v>
      </c>
      <c r="H1104" s="115" t="s">
        <v>317</v>
      </c>
      <c r="I1104" s="115" t="s">
        <v>1836</v>
      </c>
      <c r="J1104" s="115" t="s">
        <v>99</v>
      </c>
      <c r="K1104" s="114">
        <v>-8763.4599999999991</v>
      </c>
      <c r="L1104" s="114">
        <f>ROUND(L1103+K1104,5)</f>
        <v>24833.919999999998</v>
      </c>
    </row>
    <row r="1105" spans="1:12" x14ac:dyDescent="0.25">
      <c r="A1105" s="115"/>
      <c r="B1105" s="115"/>
      <c r="C1105" s="115"/>
      <c r="D1105" s="115"/>
      <c r="E1105" s="115" t="s">
        <v>375</v>
      </c>
      <c r="F1105" s="135">
        <v>43708</v>
      </c>
      <c r="G1105" s="115" t="s">
        <v>1706</v>
      </c>
      <c r="H1105" s="115" t="s">
        <v>317</v>
      </c>
      <c r="I1105" s="115" t="s">
        <v>1837</v>
      </c>
      <c r="J1105" s="115" t="s">
        <v>288</v>
      </c>
      <c r="K1105" s="114">
        <v>8826.06</v>
      </c>
      <c r="L1105" s="114">
        <f>ROUND(L1104+K1105,5)</f>
        <v>33659.980000000003</v>
      </c>
    </row>
    <row r="1106" spans="1:12" ht="15.75" thickBot="1" x14ac:dyDescent="0.3">
      <c r="A1106" s="115"/>
      <c r="B1106" s="115"/>
      <c r="C1106" s="115"/>
      <c r="D1106" s="115"/>
      <c r="E1106" s="115" t="s">
        <v>375</v>
      </c>
      <c r="F1106" s="135">
        <v>43708</v>
      </c>
      <c r="G1106" s="115" t="s">
        <v>1706</v>
      </c>
      <c r="H1106" s="115" t="s">
        <v>317</v>
      </c>
      <c r="I1106" s="115" t="s">
        <v>1838</v>
      </c>
      <c r="J1106" s="115" t="s">
        <v>288</v>
      </c>
      <c r="K1106" s="117">
        <v>31097.16</v>
      </c>
      <c r="L1106" s="117">
        <f>ROUND(L1105+K1106,5)</f>
        <v>64757.14</v>
      </c>
    </row>
    <row r="1107" spans="1:12" x14ac:dyDescent="0.25">
      <c r="A1107" s="115"/>
      <c r="B1107" s="115"/>
      <c r="C1107" s="115" t="s">
        <v>410</v>
      </c>
      <c r="D1107" s="115"/>
      <c r="E1107" s="115"/>
      <c r="F1107" s="135"/>
      <c r="G1107" s="115"/>
      <c r="H1107" s="115"/>
      <c r="I1107" s="115"/>
      <c r="J1107" s="115"/>
      <c r="K1107" s="114">
        <f>ROUND(SUM(K1102:K1106),5)</f>
        <v>31097.14</v>
      </c>
      <c r="L1107" s="114">
        <f>L1106</f>
        <v>64757.14</v>
      </c>
    </row>
    <row r="1108" spans="1:12" x14ac:dyDescent="0.25">
      <c r="A1108" s="107"/>
      <c r="B1108" s="107"/>
      <c r="C1108" s="107" t="s">
        <v>106</v>
      </c>
      <c r="D1108" s="107"/>
      <c r="E1108" s="107"/>
      <c r="F1108" s="133"/>
      <c r="G1108" s="107"/>
      <c r="H1108" s="107"/>
      <c r="I1108" s="107"/>
      <c r="J1108" s="107"/>
      <c r="K1108" s="134"/>
      <c r="L1108" s="134">
        <v>0</v>
      </c>
    </row>
    <row r="1109" spans="1:12" x14ac:dyDescent="0.25">
      <c r="A1109" s="115"/>
      <c r="B1109" s="115"/>
      <c r="C1109" s="115"/>
      <c r="D1109" s="115"/>
      <c r="E1109" s="115" t="s">
        <v>329</v>
      </c>
      <c r="F1109" s="135">
        <v>43679</v>
      </c>
      <c r="G1109" s="115" t="s">
        <v>1748</v>
      </c>
      <c r="H1109" s="115" t="s">
        <v>337</v>
      </c>
      <c r="I1109" s="115" t="s">
        <v>1839</v>
      </c>
      <c r="J1109" s="115" t="s">
        <v>747</v>
      </c>
      <c r="K1109" s="114">
        <v>30.27</v>
      </c>
      <c r="L1109" s="114">
        <f t="shared" ref="L1109:L1126" si="28">ROUND(L1108+K1109,5)</f>
        <v>30.27</v>
      </c>
    </row>
    <row r="1110" spans="1:12" x14ac:dyDescent="0.25">
      <c r="A1110" s="115"/>
      <c r="B1110" s="115"/>
      <c r="C1110" s="115"/>
      <c r="D1110" s="115"/>
      <c r="E1110" s="115" t="s">
        <v>329</v>
      </c>
      <c r="F1110" s="135">
        <v>43679</v>
      </c>
      <c r="G1110" s="115" t="s">
        <v>1748</v>
      </c>
      <c r="H1110" s="115" t="s">
        <v>337</v>
      </c>
      <c r="I1110" s="115" t="s">
        <v>1840</v>
      </c>
      <c r="J1110" s="115" t="s">
        <v>747</v>
      </c>
      <c r="K1110" s="114">
        <v>47.42</v>
      </c>
      <c r="L1110" s="114">
        <f t="shared" si="28"/>
        <v>77.69</v>
      </c>
    </row>
    <row r="1111" spans="1:12" x14ac:dyDescent="0.25">
      <c r="A1111" s="115"/>
      <c r="B1111" s="115"/>
      <c r="C1111" s="115"/>
      <c r="D1111" s="115"/>
      <c r="E1111" s="115" t="s">
        <v>329</v>
      </c>
      <c r="F1111" s="135">
        <v>43679</v>
      </c>
      <c r="G1111" s="115" t="s">
        <v>1748</v>
      </c>
      <c r="H1111" s="115" t="s">
        <v>337</v>
      </c>
      <c r="I1111" s="115" t="s">
        <v>1841</v>
      </c>
      <c r="J1111" s="115" t="s">
        <v>747</v>
      </c>
      <c r="K1111" s="114">
        <v>0.27</v>
      </c>
      <c r="L1111" s="114">
        <f t="shared" si="28"/>
        <v>77.959999999999994</v>
      </c>
    </row>
    <row r="1112" spans="1:12" x14ac:dyDescent="0.25">
      <c r="A1112" s="115"/>
      <c r="B1112" s="115"/>
      <c r="C1112" s="115"/>
      <c r="D1112" s="115"/>
      <c r="E1112" s="115" t="s">
        <v>329</v>
      </c>
      <c r="F1112" s="135">
        <v>43679</v>
      </c>
      <c r="G1112" s="115" t="s">
        <v>1748</v>
      </c>
      <c r="H1112" s="115" t="s">
        <v>337</v>
      </c>
      <c r="I1112" s="115" t="s">
        <v>1842</v>
      </c>
      <c r="J1112" s="115" t="s">
        <v>747</v>
      </c>
      <c r="K1112" s="114">
        <v>0.42</v>
      </c>
      <c r="L1112" s="114">
        <f t="shared" si="28"/>
        <v>78.38</v>
      </c>
    </row>
    <row r="1113" spans="1:12" x14ac:dyDescent="0.25">
      <c r="A1113" s="115"/>
      <c r="B1113" s="115"/>
      <c r="C1113" s="115"/>
      <c r="D1113" s="115"/>
      <c r="E1113" s="115" t="s">
        <v>329</v>
      </c>
      <c r="F1113" s="135">
        <v>43683</v>
      </c>
      <c r="G1113" s="115" t="s">
        <v>1753</v>
      </c>
      <c r="H1113" s="115" t="s">
        <v>337</v>
      </c>
      <c r="I1113" s="115" t="s">
        <v>1843</v>
      </c>
      <c r="J1113" s="115" t="s">
        <v>747</v>
      </c>
      <c r="K1113" s="114">
        <v>37.200000000000003</v>
      </c>
      <c r="L1113" s="114">
        <f t="shared" si="28"/>
        <v>115.58</v>
      </c>
    </row>
    <row r="1114" spans="1:12" x14ac:dyDescent="0.25">
      <c r="A1114" s="115"/>
      <c r="B1114" s="115"/>
      <c r="C1114" s="115"/>
      <c r="D1114" s="115"/>
      <c r="E1114" s="115" t="s">
        <v>329</v>
      </c>
      <c r="F1114" s="135">
        <v>43683</v>
      </c>
      <c r="G1114" s="115" t="s">
        <v>1753</v>
      </c>
      <c r="H1114" s="115" t="s">
        <v>337</v>
      </c>
      <c r="I1114" s="115" t="s">
        <v>1844</v>
      </c>
      <c r="J1114" s="115" t="s">
        <v>747</v>
      </c>
      <c r="K1114" s="114">
        <v>58.28</v>
      </c>
      <c r="L1114" s="114">
        <f t="shared" si="28"/>
        <v>173.86</v>
      </c>
    </row>
    <row r="1115" spans="1:12" x14ac:dyDescent="0.25">
      <c r="A1115" s="115"/>
      <c r="B1115" s="115"/>
      <c r="C1115" s="115"/>
      <c r="D1115" s="115"/>
      <c r="E1115" s="115" t="s">
        <v>329</v>
      </c>
      <c r="F1115" s="135">
        <v>43686</v>
      </c>
      <c r="G1115" s="115" t="s">
        <v>1759</v>
      </c>
      <c r="H1115" s="115" t="s">
        <v>337</v>
      </c>
      <c r="I1115" s="115" t="s">
        <v>1845</v>
      </c>
      <c r="J1115" s="115" t="s">
        <v>747</v>
      </c>
      <c r="K1115" s="114">
        <v>12</v>
      </c>
      <c r="L1115" s="114">
        <f t="shared" si="28"/>
        <v>185.86</v>
      </c>
    </row>
    <row r="1116" spans="1:12" x14ac:dyDescent="0.25">
      <c r="A1116" s="115"/>
      <c r="B1116" s="115"/>
      <c r="C1116" s="115"/>
      <c r="D1116" s="115"/>
      <c r="E1116" s="115" t="s">
        <v>329</v>
      </c>
      <c r="F1116" s="135">
        <v>43686</v>
      </c>
      <c r="G1116" s="115" t="s">
        <v>1759</v>
      </c>
      <c r="H1116" s="115" t="s">
        <v>337</v>
      </c>
      <c r="I1116" s="115" t="s">
        <v>1846</v>
      </c>
      <c r="J1116" s="115" t="s">
        <v>747</v>
      </c>
      <c r="K1116" s="114">
        <v>18.8</v>
      </c>
      <c r="L1116" s="114">
        <f t="shared" si="28"/>
        <v>204.66</v>
      </c>
    </row>
    <row r="1117" spans="1:12" x14ac:dyDescent="0.25">
      <c r="A1117" s="115"/>
      <c r="B1117" s="115"/>
      <c r="C1117" s="115"/>
      <c r="D1117" s="115"/>
      <c r="E1117" s="115" t="s">
        <v>329</v>
      </c>
      <c r="F1117" s="135">
        <v>43686</v>
      </c>
      <c r="G1117" s="115" t="s">
        <v>1763</v>
      </c>
      <c r="H1117" s="115" t="s">
        <v>337</v>
      </c>
      <c r="I1117" s="115" t="s">
        <v>1847</v>
      </c>
      <c r="J1117" s="115" t="s">
        <v>747</v>
      </c>
      <c r="K1117" s="114">
        <v>1.5</v>
      </c>
      <c r="L1117" s="114">
        <f t="shared" si="28"/>
        <v>206.16</v>
      </c>
    </row>
    <row r="1118" spans="1:12" x14ac:dyDescent="0.25">
      <c r="A1118" s="115"/>
      <c r="B1118" s="115"/>
      <c r="C1118" s="115"/>
      <c r="D1118" s="115"/>
      <c r="E1118" s="115" t="s">
        <v>329</v>
      </c>
      <c r="F1118" s="135">
        <v>43686</v>
      </c>
      <c r="G1118" s="115" t="s">
        <v>1763</v>
      </c>
      <c r="H1118" s="115" t="s">
        <v>337</v>
      </c>
      <c r="I1118" s="115" t="s">
        <v>1848</v>
      </c>
      <c r="J1118" s="115" t="s">
        <v>747</v>
      </c>
      <c r="K1118" s="114">
        <v>2.35</v>
      </c>
      <c r="L1118" s="114">
        <f t="shared" si="28"/>
        <v>208.51</v>
      </c>
    </row>
    <row r="1119" spans="1:12" x14ac:dyDescent="0.25">
      <c r="A1119" s="115"/>
      <c r="B1119" s="115"/>
      <c r="C1119" s="115"/>
      <c r="D1119" s="115"/>
      <c r="E1119" s="115" t="s">
        <v>329</v>
      </c>
      <c r="F1119" s="135">
        <v>43693</v>
      </c>
      <c r="G1119" s="115" t="s">
        <v>1769</v>
      </c>
      <c r="H1119" s="115" t="s">
        <v>337</v>
      </c>
      <c r="I1119" s="115" t="s">
        <v>1849</v>
      </c>
      <c r="J1119" s="115" t="s">
        <v>747</v>
      </c>
      <c r="K1119" s="114">
        <v>7.5</v>
      </c>
      <c r="L1119" s="114">
        <f t="shared" si="28"/>
        <v>216.01</v>
      </c>
    </row>
    <row r="1120" spans="1:12" x14ac:dyDescent="0.25">
      <c r="A1120" s="115"/>
      <c r="B1120" s="115"/>
      <c r="C1120" s="115"/>
      <c r="D1120" s="115"/>
      <c r="E1120" s="115" t="s">
        <v>329</v>
      </c>
      <c r="F1120" s="135">
        <v>43693</v>
      </c>
      <c r="G1120" s="115" t="s">
        <v>1769</v>
      </c>
      <c r="H1120" s="115" t="s">
        <v>337</v>
      </c>
      <c r="I1120" s="115" t="s">
        <v>1850</v>
      </c>
      <c r="J1120" s="115" t="s">
        <v>747</v>
      </c>
      <c r="K1120" s="114">
        <v>11.75</v>
      </c>
      <c r="L1120" s="114">
        <f t="shared" si="28"/>
        <v>227.76</v>
      </c>
    </row>
    <row r="1121" spans="1:12" x14ac:dyDescent="0.25">
      <c r="A1121" s="115"/>
      <c r="B1121" s="115"/>
      <c r="C1121" s="115"/>
      <c r="D1121" s="115"/>
      <c r="E1121" s="115" t="s">
        <v>329</v>
      </c>
      <c r="F1121" s="135">
        <v>43700</v>
      </c>
      <c r="G1121" s="115" t="s">
        <v>1775</v>
      </c>
      <c r="H1121" s="115" t="s">
        <v>337</v>
      </c>
      <c r="I1121" s="115" t="s">
        <v>1851</v>
      </c>
      <c r="J1121" s="115" t="s">
        <v>747</v>
      </c>
      <c r="K1121" s="114">
        <v>1.1299999999999999</v>
      </c>
      <c r="L1121" s="114">
        <f t="shared" si="28"/>
        <v>228.89</v>
      </c>
    </row>
    <row r="1122" spans="1:12" x14ac:dyDescent="0.25">
      <c r="A1122" s="115"/>
      <c r="B1122" s="115"/>
      <c r="C1122" s="115"/>
      <c r="D1122" s="115"/>
      <c r="E1122" s="115" t="s">
        <v>329</v>
      </c>
      <c r="F1122" s="135">
        <v>43700</v>
      </c>
      <c r="G1122" s="115" t="s">
        <v>1775</v>
      </c>
      <c r="H1122" s="115" t="s">
        <v>337</v>
      </c>
      <c r="I1122" s="115" t="s">
        <v>1852</v>
      </c>
      <c r="J1122" s="115" t="s">
        <v>747</v>
      </c>
      <c r="K1122" s="114">
        <v>1.76</v>
      </c>
      <c r="L1122" s="114">
        <f t="shared" si="28"/>
        <v>230.65</v>
      </c>
    </row>
    <row r="1123" spans="1:12" x14ac:dyDescent="0.25">
      <c r="A1123" s="115"/>
      <c r="B1123" s="115"/>
      <c r="C1123" s="115"/>
      <c r="D1123" s="115"/>
      <c r="E1123" s="115" t="s">
        <v>329</v>
      </c>
      <c r="F1123" s="135">
        <v>43700</v>
      </c>
      <c r="G1123" s="115" t="s">
        <v>1781</v>
      </c>
      <c r="H1123" s="115" t="s">
        <v>337</v>
      </c>
      <c r="I1123" s="115" t="s">
        <v>1853</v>
      </c>
      <c r="J1123" s="115" t="s">
        <v>747</v>
      </c>
      <c r="K1123" s="114">
        <v>5.78</v>
      </c>
      <c r="L1123" s="114">
        <f t="shared" si="28"/>
        <v>236.43</v>
      </c>
    </row>
    <row r="1124" spans="1:12" x14ac:dyDescent="0.25">
      <c r="A1124" s="115"/>
      <c r="B1124" s="115"/>
      <c r="C1124" s="115"/>
      <c r="D1124" s="115"/>
      <c r="E1124" s="115" t="s">
        <v>329</v>
      </c>
      <c r="F1124" s="135">
        <v>43700</v>
      </c>
      <c r="G1124" s="115" t="s">
        <v>1781</v>
      </c>
      <c r="H1124" s="115" t="s">
        <v>337</v>
      </c>
      <c r="I1124" s="115" t="s">
        <v>1854</v>
      </c>
      <c r="J1124" s="115" t="s">
        <v>747</v>
      </c>
      <c r="K1124" s="114">
        <v>9.0500000000000007</v>
      </c>
      <c r="L1124" s="114">
        <f t="shared" si="28"/>
        <v>245.48</v>
      </c>
    </row>
    <row r="1125" spans="1:12" x14ac:dyDescent="0.25">
      <c r="A1125" s="115"/>
      <c r="B1125" s="115"/>
      <c r="C1125" s="115"/>
      <c r="D1125" s="115"/>
      <c r="E1125" s="115" t="s">
        <v>329</v>
      </c>
      <c r="F1125" s="135">
        <v>43707</v>
      </c>
      <c r="G1125" s="115" t="s">
        <v>1737</v>
      </c>
      <c r="H1125" s="115" t="s">
        <v>337</v>
      </c>
      <c r="I1125" s="115" t="s">
        <v>1855</v>
      </c>
      <c r="J1125" s="115" t="s">
        <v>99</v>
      </c>
      <c r="K1125" s="114">
        <v>382.25</v>
      </c>
      <c r="L1125" s="114">
        <f t="shared" si="28"/>
        <v>627.73</v>
      </c>
    </row>
    <row r="1126" spans="1:12" ht="15.75" thickBot="1" x14ac:dyDescent="0.3">
      <c r="A1126" s="115"/>
      <c r="B1126" s="115"/>
      <c r="C1126" s="115"/>
      <c r="D1126" s="115"/>
      <c r="E1126" s="115" t="s">
        <v>329</v>
      </c>
      <c r="F1126" s="135">
        <v>43707</v>
      </c>
      <c r="G1126" s="115" t="s">
        <v>1737</v>
      </c>
      <c r="H1126" s="115" t="s">
        <v>337</v>
      </c>
      <c r="I1126" s="115" t="s">
        <v>1856</v>
      </c>
      <c r="J1126" s="115" t="s">
        <v>99</v>
      </c>
      <c r="K1126" s="117">
        <v>601.94000000000005</v>
      </c>
      <c r="L1126" s="117">
        <f t="shared" si="28"/>
        <v>1229.67</v>
      </c>
    </row>
    <row r="1127" spans="1:12" x14ac:dyDescent="0.25">
      <c r="A1127" s="115"/>
      <c r="B1127" s="115"/>
      <c r="C1127" s="115" t="s">
        <v>411</v>
      </c>
      <c r="D1127" s="115"/>
      <c r="E1127" s="115"/>
      <c r="F1127" s="135"/>
      <c r="G1127" s="115"/>
      <c r="H1127" s="115"/>
      <c r="I1127" s="115"/>
      <c r="J1127" s="115"/>
      <c r="K1127" s="114">
        <f>ROUND(SUM(K1108:K1126),5)</f>
        <v>1229.67</v>
      </c>
      <c r="L1127" s="114">
        <f>L1126</f>
        <v>1229.67</v>
      </c>
    </row>
    <row r="1128" spans="1:12" x14ac:dyDescent="0.25">
      <c r="A1128" s="107"/>
      <c r="B1128" s="107"/>
      <c r="C1128" s="107" t="s">
        <v>107</v>
      </c>
      <c r="D1128" s="107"/>
      <c r="E1128" s="107"/>
      <c r="F1128" s="133"/>
      <c r="G1128" s="107"/>
      <c r="H1128" s="107"/>
      <c r="I1128" s="107"/>
      <c r="J1128" s="107"/>
      <c r="K1128" s="134"/>
      <c r="L1128" s="134">
        <v>806.66</v>
      </c>
    </row>
    <row r="1129" spans="1:12" ht="15.75" thickBot="1" x14ac:dyDescent="0.3">
      <c r="A1129" s="101"/>
      <c r="B1129" s="101"/>
      <c r="C1129" s="101"/>
      <c r="D1129" s="101"/>
      <c r="E1129" s="115" t="s">
        <v>329</v>
      </c>
      <c r="F1129" s="135">
        <v>43708</v>
      </c>
      <c r="G1129" s="115" t="s">
        <v>1510</v>
      </c>
      <c r="H1129" s="115" t="s">
        <v>500</v>
      </c>
      <c r="I1129" s="115" t="s">
        <v>1511</v>
      </c>
      <c r="J1129" s="115" t="s">
        <v>346</v>
      </c>
      <c r="K1129" s="117">
        <v>806.66</v>
      </c>
      <c r="L1129" s="117">
        <f>ROUND(L1128+K1129,5)</f>
        <v>1613.32</v>
      </c>
    </row>
    <row r="1130" spans="1:12" x14ac:dyDescent="0.25">
      <c r="A1130" s="115"/>
      <c r="B1130" s="115"/>
      <c r="C1130" s="115" t="s">
        <v>412</v>
      </c>
      <c r="D1130" s="115"/>
      <c r="E1130" s="115"/>
      <c r="F1130" s="135"/>
      <c r="G1130" s="115"/>
      <c r="H1130" s="115"/>
      <c r="I1130" s="115"/>
      <c r="J1130" s="115"/>
      <c r="K1130" s="114">
        <f>ROUND(SUM(K1128:K1129),5)</f>
        <v>806.66</v>
      </c>
      <c r="L1130" s="114">
        <f>L1129</f>
        <v>1613.32</v>
      </c>
    </row>
    <row r="1131" spans="1:12" x14ac:dyDescent="0.25">
      <c r="A1131" s="107"/>
      <c r="B1131" s="107"/>
      <c r="C1131" s="107" t="s">
        <v>108</v>
      </c>
      <c r="D1131" s="107"/>
      <c r="E1131" s="107"/>
      <c r="F1131" s="133"/>
      <c r="G1131" s="107"/>
      <c r="H1131" s="107"/>
      <c r="I1131" s="107"/>
      <c r="J1131" s="107"/>
      <c r="K1131" s="134"/>
      <c r="L1131" s="134">
        <v>0</v>
      </c>
    </row>
    <row r="1132" spans="1:12" x14ac:dyDescent="0.25">
      <c r="A1132" s="115"/>
      <c r="B1132" s="115"/>
      <c r="C1132" s="115"/>
      <c r="D1132" s="115"/>
      <c r="E1132" s="115" t="s">
        <v>329</v>
      </c>
      <c r="F1132" s="135">
        <v>43707</v>
      </c>
      <c r="G1132" s="115" t="s">
        <v>1737</v>
      </c>
      <c r="H1132" s="115" t="s">
        <v>318</v>
      </c>
      <c r="I1132" s="115" t="s">
        <v>1857</v>
      </c>
      <c r="J1132" s="115" t="s">
        <v>99</v>
      </c>
      <c r="K1132" s="114">
        <v>-874.95</v>
      </c>
      <c r="L1132" s="114">
        <f>ROUND(L1131+K1132,5)</f>
        <v>-874.95</v>
      </c>
    </row>
    <row r="1133" spans="1:12" x14ac:dyDescent="0.25">
      <c r="A1133" s="115"/>
      <c r="B1133" s="115"/>
      <c r="C1133" s="115"/>
      <c r="D1133" s="115"/>
      <c r="E1133" s="115" t="s">
        <v>375</v>
      </c>
      <c r="F1133" s="135">
        <v>43708</v>
      </c>
      <c r="G1133" s="115" t="s">
        <v>1701</v>
      </c>
      <c r="H1133" s="115" t="s">
        <v>318</v>
      </c>
      <c r="I1133" s="115" t="s">
        <v>526</v>
      </c>
      <c r="J1133" s="115" t="s">
        <v>288</v>
      </c>
      <c r="K1133" s="114">
        <v>874.95</v>
      </c>
      <c r="L1133" s="114">
        <f>ROUND(L1132+K1133,5)</f>
        <v>0</v>
      </c>
    </row>
    <row r="1134" spans="1:12" ht="15.75" thickBot="1" x14ac:dyDescent="0.3">
      <c r="A1134" s="115"/>
      <c r="B1134" s="115"/>
      <c r="C1134" s="115"/>
      <c r="D1134" s="115"/>
      <c r="E1134" s="115" t="s">
        <v>329</v>
      </c>
      <c r="F1134" s="135">
        <v>43708</v>
      </c>
      <c r="G1134" s="115" t="s">
        <v>1499</v>
      </c>
      <c r="H1134" s="115" t="s">
        <v>318</v>
      </c>
      <c r="I1134" s="115" t="s">
        <v>1789</v>
      </c>
      <c r="J1134" s="115" t="s">
        <v>298</v>
      </c>
      <c r="K1134" s="117">
        <v>1048.78</v>
      </c>
      <c r="L1134" s="117">
        <f>ROUND(L1133+K1134,5)</f>
        <v>1048.78</v>
      </c>
    </row>
    <row r="1135" spans="1:12" x14ac:dyDescent="0.25">
      <c r="A1135" s="115"/>
      <c r="B1135" s="115"/>
      <c r="C1135" s="115" t="s">
        <v>413</v>
      </c>
      <c r="D1135" s="115"/>
      <c r="E1135" s="115"/>
      <c r="F1135" s="135"/>
      <c r="G1135" s="115"/>
      <c r="H1135" s="115"/>
      <c r="I1135" s="115"/>
      <c r="J1135" s="115"/>
      <c r="K1135" s="114">
        <f>ROUND(SUM(K1131:K1134),5)</f>
        <v>1048.78</v>
      </c>
      <c r="L1135" s="114">
        <f>L1134</f>
        <v>1048.78</v>
      </c>
    </row>
    <row r="1136" spans="1:12" x14ac:dyDescent="0.25">
      <c r="A1136" s="107"/>
      <c r="B1136" s="107"/>
      <c r="C1136" s="107" t="s">
        <v>109</v>
      </c>
      <c r="D1136" s="107"/>
      <c r="E1136" s="107"/>
      <c r="F1136" s="133"/>
      <c r="G1136" s="107"/>
      <c r="H1136" s="107"/>
      <c r="I1136" s="107"/>
      <c r="J1136" s="107"/>
      <c r="K1136" s="134"/>
      <c r="L1136" s="134">
        <v>147.9</v>
      </c>
    </row>
    <row r="1137" spans="1:12" ht="15.75" thickBot="1" x14ac:dyDescent="0.3">
      <c r="A1137" s="101"/>
      <c r="B1137" s="101"/>
      <c r="C1137" s="101"/>
      <c r="D1137" s="101"/>
      <c r="E1137" s="115" t="s">
        <v>329</v>
      </c>
      <c r="F1137" s="135">
        <v>43708</v>
      </c>
      <c r="G1137" s="115" t="s">
        <v>1138</v>
      </c>
      <c r="H1137" s="115" t="s">
        <v>351</v>
      </c>
      <c r="I1137" s="115" t="s">
        <v>1858</v>
      </c>
      <c r="J1137" s="115" t="s">
        <v>376</v>
      </c>
      <c r="K1137" s="117">
        <v>249.9</v>
      </c>
      <c r="L1137" s="117">
        <f>ROUND(L1136+K1137,5)</f>
        <v>397.8</v>
      </c>
    </row>
    <row r="1138" spans="1:12" x14ac:dyDescent="0.25">
      <c r="A1138" s="115"/>
      <c r="B1138" s="115"/>
      <c r="C1138" s="115" t="s">
        <v>414</v>
      </c>
      <c r="D1138" s="115"/>
      <c r="E1138" s="115"/>
      <c r="F1138" s="135"/>
      <c r="G1138" s="115"/>
      <c r="H1138" s="115"/>
      <c r="I1138" s="115"/>
      <c r="J1138" s="115"/>
      <c r="K1138" s="114">
        <f>ROUND(SUM(K1136:K1137),5)</f>
        <v>249.9</v>
      </c>
      <c r="L1138" s="114">
        <f>L1137</f>
        <v>397.8</v>
      </c>
    </row>
    <row r="1139" spans="1:12" x14ac:dyDescent="0.25">
      <c r="A1139" s="107"/>
      <c r="B1139" s="107"/>
      <c r="C1139" s="107" t="s">
        <v>749</v>
      </c>
      <c r="D1139" s="107"/>
      <c r="E1139" s="107"/>
      <c r="F1139" s="133"/>
      <c r="G1139" s="107"/>
      <c r="H1139" s="107"/>
      <c r="I1139" s="107"/>
      <c r="J1139" s="107"/>
      <c r="K1139" s="134"/>
      <c r="L1139" s="134">
        <v>0</v>
      </c>
    </row>
    <row r="1140" spans="1:12" x14ac:dyDescent="0.25">
      <c r="A1140" s="115"/>
      <c r="B1140" s="115"/>
      <c r="C1140" s="115" t="s">
        <v>750</v>
      </c>
      <c r="D1140" s="115"/>
      <c r="E1140" s="115"/>
      <c r="F1140" s="135"/>
      <c r="G1140" s="115"/>
      <c r="H1140" s="115"/>
      <c r="I1140" s="115"/>
      <c r="J1140" s="115"/>
      <c r="K1140" s="114"/>
      <c r="L1140" s="114">
        <f>L1139</f>
        <v>0</v>
      </c>
    </row>
    <row r="1141" spans="1:12" x14ac:dyDescent="0.25">
      <c r="A1141" s="107"/>
      <c r="B1141" s="107"/>
      <c r="C1141" s="107" t="s">
        <v>751</v>
      </c>
      <c r="D1141" s="107"/>
      <c r="E1141" s="107"/>
      <c r="F1141" s="133"/>
      <c r="G1141" s="107"/>
      <c r="H1141" s="107"/>
      <c r="I1141" s="107"/>
      <c r="J1141" s="107"/>
      <c r="K1141" s="134"/>
      <c r="L1141" s="134">
        <v>0</v>
      </c>
    </row>
    <row r="1142" spans="1:12" x14ac:dyDescent="0.25">
      <c r="A1142" s="115"/>
      <c r="B1142" s="115"/>
      <c r="C1142" s="115" t="s">
        <v>752</v>
      </c>
      <c r="D1142" s="115"/>
      <c r="E1142" s="115"/>
      <c r="F1142" s="135"/>
      <c r="G1142" s="115"/>
      <c r="H1142" s="115"/>
      <c r="I1142" s="115"/>
      <c r="J1142" s="115"/>
      <c r="K1142" s="114"/>
      <c r="L1142" s="114">
        <f>L1141</f>
        <v>0</v>
      </c>
    </row>
    <row r="1143" spans="1:12" x14ac:dyDescent="0.25">
      <c r="A1143" s="107"/>
      <c r="B1143" s="107"/>
      <c r="C1143" s="107" t="s">
        <v>110</v>
      </c>
      <c r="D1143" s="107"/>
      <c r="E1143" s="107"/>
      <c r="F1143" s="133"/>
      <c r="G1143" s="107"/>
      <c r="H1143" s="107"/>
      <c r="I1143" s="107"/>
      <c r="J1143" s="107"/>
      <c r="K1143" s="134"/>
      <c r="L1143" s="134">
        <v>0</v>
      </c>
    </row>
    <row r="1144" spans="1:12" x14ac:dyDescent="0.25">
      <c r="A1144" s="115"/>
      <c r="B1144" s="115"/>
      <c r="C1144" s="115" t="s">
        <v>753</v>
      </c>
      <c r="D1144" s="115"/>
      <c r="E1144" s="115"/>
      <c r="F1144" s="135"/>
      <c r="G1144" s="115"/>
      <c r="H1144" s="115"/>
      <c r="I1144" s="115"/>
      <c r="J1144" s="115"/>
      <c r="K1144" s="114"/>
      <c r="L1144" s="114">
        <f>L1143</f>
        <v>0</v>
      </c>
    </row>
    <row r="1145" spans="1:12" x14ac:dyDescent="0.25">
      <c r="A1145" s="107"/>
      <c r="B1145" s="107"/>
      <c r="C1145" s="107" t="s">
        <v>111</v>
      </c>
      <c r="D1145" s="107"/>
      <c r="E1145" s="107"/>
      <c r="F1145" s="133"/>
      <c r="G1145" s="107"/>
      <c r="H1145" s="107"/>
      <c r="I1145" s="107"/>
      <c r="J1145" s="107"/>
      <c r="K1145" s="134"/>
      <c r="L1145" s="134">
        <v>3565.82</v>
      </c>
    </row>
    <row r="1146" spans="1:12" x14ac:dyDescent="0.25">
      <c r="A1146" s="115"/>
      <c r="B1146" s="115"/>
      <c r="C1146" s="115"/>
      <c r="D1146" s="115"/>
      <c r="E1146" s="115" t="s">
        <v>375</v>
      </c>
      <c r="F1146" s="135">
        <v>43679</v>
      </c>
      <c r="G1146" s="115" t="s">
        <v>1527</v>
      </c>
      <c r="H1146" s="115" t="s">
        <v>1104</v>
      </c>
      <c r="I1146" s="115" t="s">
        <v>1152</v>
      </c>
      <c r="J1146" s="115" t="s">
        <v>288</v>
      </c>
      <c r="K1146" s="114">
        <v>16.39</v>
      </c>
      <c r="L1146" s="114">
        <f t="shared" ref="L1146:L1168" si="29">ROUND(L1145+K1146,5)</f>
        <v>3582.21</v>
      </c>
    </row>
    <row r="1147" spans="1:12" x14ac:dyDescent="0.25">
      <c r="A1147" s="115"/>
      <c r="B1147" s="115"/>
      <c r="C1147" s="115"/>
      <c r="D1147" s="115"/>
      <c r="E1147" s="115" t="s">
        <v>375</v>
      </c>
      <c r="F1147" s="135">
        <v>43679</v>
      </c>
      <c r="G1147" s="115" t="s">
        <v>1528</v>
      </c>
      <c r="H1147" s="115" t="s">
        <v>1104</v>
      </c>
      <c r="I1147" s="115" t="s">
        <v>1152</v>
      </c>
      <c r="J1147" s="115" t="s">
        <v>288</v>
      </c>
      <c r="K1147" s="114">
        <v>0.81</v>
      </c>
      <c r="L1147" s="114">
        <f t="shared" si="29"/>
        <v>3583.02</v>
      </c>
    </row>
    <row r="1148" spans="1:12" x14ac:dyDescent="0.25">
      <c r="A1148" s="115"/>
      <c r="B1148" s="115"/>
      <c r="C1148" s="115"/>
      <c r="D1148" s="115"/>
      <c r="E1148" s="115" t="s">
        <v>375</v>
      </c>
      <c r="F1148" s="135">
        <v>43679</v>
      </c>
      <c r="G1148" s="115" t="s">
        <v>1529</v>
      </c>
      <c r="H1148" s="115" t="s">
        <v>1370</v>
      </c>
      <c r="I1148" s="115" t="s">
        <v>1530</v>
      </c>
      <c r="J1148" s="115" t="s">
        <v>288</v>
      </c>
      <c r="K1148" s="114">
        <v>89.23</v>
      </c>
      <c r="L1148" s="114">
        <f t="shared" si="29"/>
        <v>3672.25</v>
      </c>
    </row>
    <row r="1149" spans="1:12" x14ac:dyDescent="0.25">
      <c r="A1149" s="115"/>
      <c r="B1149" s="115"/>
      <c r="C1149" s="115"/>
      <c r="D1149" s="115"/>
      <c r="E1149" s="115" t="s">
        <v>375</v>
      </c>
      <c r="F1149" s="135">
        <v>43679</v>
      </c>
      <c r="G1149" s="115" t="s">
        <v>1534</v>
      </c>
      <c r="H1149" s="115" t="s">
        <v>1109</v>
      </c>
      <c r="I1149" s="115" t="s">
        <v>1535</v>
      </c>
      <c r="J1149" s="115" t="s">
        <v>288</v>
      </c>
      <c r="K1149" s="114">
        <v>106.88</v>
      </c>
      <c r="L1149" s="114">
        <f t="shared" si="29"/>
        <v>3779.13</v>
      </c>
    </row>
    <row r="1150" spans="1:12" x14ac:dyDescent="0.25">
      <c r="A1150" s="115"/>
      <c r="B1150" s="115"/>
      <c r="C1150" s="115"/>
      <c r="D1150" s="115"/>
      <c r="E1150" s="115" t="s">
        <v>375</v>
      </c>
      <c r="F1150" s="135">
        <v>43683</v>
      </c>
      <c r="G1150" s="115" t="s">
        <v>1547</v>
      </c>
      <c r="H1150" s="115" t="s">
        <v>1104</v>
      </c>
      <c r="I1150" s="115" t="s">
        <v>1152</v>
      </c>
      <c r="J1150" s="115" t="s">
        <v>288</v>
      </c>
      <c r="K1150" s="114">
        <v>126.05</v>
      </c>
      <c r="L1150" s="114">
        <f t="shared" si="29"/>
        <v>3905.18</v>
      </c>
    </row>
    <row r="1151" spans="1:12" x14ac:dyDescent="0.25">
      <c r="A1151" s="115"/>
      <c r="B1151" s="115"/>
      <c r="C1151" s="115"/>
      <c r="D1151" s="115"/>
      <c r="E1151" s="115" t="s">
        <v>375</v>
      </c>
      <c r="F1151" s="135">
        <v>43685</v>
      </c>
      <c r="G1151" s="115" t="s">
        <v>1556</v>
      </c>
      <c r="H1151" s="115" t="s">
        <v>1380</v>
      </c>
      <c r="I1151" s="115" t="s">
        <v>1557</v>
      </c>
      <c r="J1151" s="115" t="s">
        <v>288</v>
      </c>
      <c r="K1151" s="114">
        <v>118.05</v>
      </c>
      <c r="L1151" s="114">
        <f t="shared" si="29"/>
        <v>4023.23</v>
      </c>
    </row>
    <row r="1152" spans="1:12" x14ac:dyDescent="0.25">
      <c r="A1152" s="115"/>
      <c r="B1152" s="115"/>
      <c r="C1152" s="115"/>
      <c r="D1152" s="115"/>
      <c r="E1152" s="115" t="s">
        <v>375</v>
      </c>
      <c r="F1152" s="135">
        <v>43686</v>
      </c>
      <c r="G1152" s="115" t="s">
        <v>1560</v>
      </c>
      <c r="H1152" s="115" t="s">
        <v>1104</v>
      </c>
      <c r="I1152" s="115" t="s">
        <v>1152</v>
      </c>
      <c r="J1152" s="115" t="s">
        <v>288</v>
      </c>
      <c r="K1152" s="114">
        <v>61.12</v>
      </c>
      <c r="L1152" s="114">
        <f t="shared" si="29"/>
        <v>4084.35</v>
      </c>
    </row>
    <row r="1153" spans="1:12" x14ac:dyDescent="0.25">
      <c r="A1153" s="115"/>
      <c r="B1153" s="115"/>
      <c r="C1153" s="115"/>
      <c r="D1153" s="115"/>
      <c r="E1153" s="115" t="s">
        <v>375</v>
      </c>
      <c r="F1153" s="135">
        <v>43686</v>
      </c>
      <c r="G1153" s="115" t="s">
        <v>1561</v>
      </c>
      <c r="H1153" s="115" t="s">
        <v>1104</v>
      </c>
      <c r="I1153" s="115" t="s">
        <v>1152</v>
      </c>
      <c r="J1153" s="115" t="s">
        <v>288</v>
      </c>
      <c r="K1153" s="114">
        <v>139.11000000000001</v>
      </c>
      <c r="L1153" s="114">
        <f t="shared" si="29"/>
        <v>4223.46</v>
      </c>
    </row>
    <row r="1154" spans="1:12" x14ac:dyDescent="0.25">
      <c r="A1154" s="115"/>
      <c r="B1154" s="115"/>
      <c r="C1154" s="115"/>
      <c r="D1154" s="115"/>
      <c r="E1154" s="115" t="s">
        <v>375</v>
      </c>
      <c r="F1154" s="135">
        <v>43686</v>
      </c>
      <c r="G1154" s="115" t="s">
        <v>1562</v>
      </c>
      <c r="H1154" s="115" t="s">
        <v>1104</v>
      </c>
      <c r="I1154" s="115" t="s">
        <v>1152</v>
      </c>
      <c r="J1154" s="115" t="s">
        <v>288</v>
      </c>
      <c r="K1154" s="114">
        <v>119.78</v>
      </c>
      <c r="L1154" s="114">
        <f t="shared" si="29"/>
        <v>4343.24</v>
      </c>
    </row>
    <row r="1155" spans="1:12" x14ac:dyDescent="0.25">
      <c r="A1155" s="115"/>
      <c r="B1155" s="115"/>
      <c r="C1155" s="115"/>
      <c r="D1155" s="115"/>
      <c r="E1155" s="115" t="s">
        <v>375</v>
      </c>
      <c r="F1155" s="135">
        <v>43686</v>
      </c>
      <c r="G1155" s="115" t="s">
        <v>1563</v>
      </c>
      <c r="H1155" s="115" t="s">
        <v>1104</v>
      </c>
      <c r="I1155" s="115" t="s">
        <v>1152</v>
      </c>
      <c r="J1155" s="115" t="s">
        <v>288</v>
      </c>
      <c r="K1155" s="114">
        <v>117.92</v>
      </c>
      <c r="L1155" s="114">
        <f t="shared" si="29"/>
        <v>4461.16</v>
      </c>
    </row>
    <row r="1156" spans="1:12" x14ac:dyDescent="0.25">
      <c r="A1156" s="115"/>
      <c r="B1156" s="115"/>
      <c r="C1156" s="115"/>
      <c r="D1156" s="115"/>
      <c r="E1156" s="115" t="s">
        <v>375</v>
      </c>
      <c r="F1156" s="135">
        <v>43686</v>
      </c>
      <c r="G1156" s="115" t="s">
        <v>1564</v>
      </c>
      <c r="H1156" s="115" t="s">
        <v>1104</v>
      </c>
      <c r="I1156" s="115" t="s">
        <v>1152</v>
      </c>
      <c r="J1156" s="115" t="s">
        <v>288</v>
      </c>
      <c r="K1156" s="114">
        <v>73.73</v>
      </c>
      <c r="L1156" s="114">
        <f t="shared" si="29"/>
        <v>4534.8900000000003</v>
      </c>
    </row>
    <row r="1157" spans="1:12" x14ac:dyDescent="0.25">
      <c r="A1157" s="115"/>
      <c r="B1157" s="115"/>
      <c r="C1157" s="115"/>
      <c r="D1157" s="115"/>
      <c r="E1157" s="115" t="s">
        <v>375</v>
      </c>
      <c r="F1157" s="135">
        <v>43686</v>
      </c>
      <c r="G1157" s="115" t="s">
        <v>1565</v>
      </c>
      <c r="H1157" s="115" t="s">
        <v>1104</v>
      </c>
      <c r="I1157" s="115" t="s">
        <v>1152</v>
      </c>
      <c r="J1157" s="115" t="s">
        <v>288</v>
      </c>
      <c r="K1157" s="114">
        <v>21.04</v>
      </c>
      <c r="L1157" s="114">
        <f t="shared" si="29"/>
        <v>4555.93</v>
      </c>
    </row>
    <row r="1158" spans="1:12" x14ac:dyDescent="0.25">
      <c r="A1158" s="115"/>
      <c r="B1158" s="115"/>
      <c r="C1158" s="115"/>
      <c r="D1158" s="115"/>
      <c r="E1158" s="115" t="s">
        <v>375</v>
      </c>
      <c r="F1158" s="135">
        <v>43686</v>
      </c>
      <c r="G1158" s="115" t="s">
        <v>1566</v>
      </c>
      <c r="H1158" s="115" t="s">
        <v>1104</v>
      </c>
      <c r="I1158" s="115" t="s">
        <v>1152</v>
      </c>
      <c r="J1158" s="115" t="s">
        <v>288</v>
      </c>
      <c r="K1158" s="114">
        <v>124.52</v>
      </c>
      <c r="L1158" s="114">
        <f t="shared" si="29"/>
        <v>4680.45</v>
      </c>
    </row>
    <row r="1159" spans="1:12" x14ac:dyDescent="0.25">
      <c r="A1159" s="115"/>
      <c r="B1159" s="115"/>
      <c r="C1159" s="115"/>
      <c r="D1159" s="115"/>
      <c r="E1159" s="115" t="s">
        <v>375</v>
      </c>
      <c r="F1159" s="135">
        <v>43686</v>
      </c>
      <c r="G1159" s="115" t="s">
        <v>1567</v>
      </c>
      <c r="H1159" s="115" t="s">
        <v>1104</v>
      </c>
      <c r="I1159" s="115" t="s">
        <v>1152</v>
      </c>
      <c r="J1159" s="115" t="s">
        <v>288</v>
      </c>
      <c r="K1159" s="114">
        <v>107.33</v>
      </c>
      <c r="L1159" s="114">
        <f t="shared" si="29"/>
        <v>4787.78</v>
      </c>
    </row>
    <row r="1160" spans="1:12" x14ac:dyDescent="0.25">
      <c r="A1160" s="115"/>
      <c r="B1160" s="115"/>
      <c r="C1160" s="115"/>
      <c r="D1160" s="115"/>
      <c r="E1160" s="115" t="s">
        <v>375</v>
      </c>
      <c r="F1160" s="135">
        <v>43686</v>
      </c>
      <c r="G1160" s="115" t="s">
        <v>1570</v>
      </c>
      <c r="H1160" s="115" t="s">
        <v>1104</v>
      </c>
      <c r="I1160" s="115" t="s">
        <v>1152</v>
      </c>
      <c r="J1160" s="115" t="s">
        <v>288</v>
      </c>
      <c r="K1160" s="114">
        <v>8.19</v>
      </c>
      <c r="L1160" s="114">
        <f t="shared" si="29"/>
        <v>4795.97</v>
      </c>
    </row>
    <row r="1161" spans="1:12" x14ac:dyDescent="0.25">
      <c r="A1161" s="115"/>
      <c r="B1161" s="115"/>
      <c r="C1161" s="115"/>
      <c r="D1161" s="115"/>
      <c r="E1161" s="115" t="s">
        <v>375</v>
      </c>
      <c r="F1161" s="135">
        <v>43686</v>
      </c>
      <c r="G1161" s="115" t="s">
        <v>1571</v>
      </c>
      <c r="H1161" s="115" t="s">
        <v>1104</v>
      </c>
      <c r="I1161" s="115" t="s">
        <v>1152</v>
      </c>
      <c r="J1161" s="115" t="s">
        <v>288</v>
      </c>
      <c r="K1161" s="114">
        <v>122.96</v>
      </c>
      <c r="L1161" s="114">
        <f t="shared" si="29"/>
        <v>4918.93</v>
      </c>
    </row>
    <row r="1162" spans="1:12" x14ac:dyDescent="0.25">
      <c r="A1162" s="115"/>
      <c r="B1162" s="115"/>
      <c r="C1162" s="115"/>
      <c r="D1162" s="115"/>
      <c r="E1162" s="115" t="s">
        <v>375</v>
      </c>
      <c r="F1162" s="135">
        <v>43697</v>
      </c>
      <c r="G1162" s="115" t="s">
        <v>1635</v>
      </c>
      <c r="H1162" s="115" t="s">
        <v>1104</v>
      </c>
      <c r="I1162" s="115" t="s">
        <v>1152</v>
      </c>
      <c r="J1162" s="115" t="s">
        <v>288</v>
      </c>
      <c r="K1162" s="114">
        <v>63.93</v>
      </c>
      <c r="L1162" s="114">
        <f t="shared" si="29"/>
        <v>4982.8599999999997</v>
      </c>
    </row>
    <row r="1163" spans="1:12" x14ac:dyDescent="0.25">
      <c r="A1163" s="115"/>
      <c r="B1163" s="115"/>
      <c r="C1163" s="115"/>
      <c r="D1163" s="115"/>
      <c r="E1163" s="115" t="s">
        <v>375</v>
      </c>
      <c r="F1163" s="135">
        <v>43697</v>
      </c>
      <c r="G1163" s="115" t="s">
        <v>1636</v>
      </c>
      <c r="H1163" s="115" t="s">
        <v>1104</v>
      </c>
      <c r="I1163" s="115" t="s">
        <v>1152</v>
      </c>
      <c r="J1163" s="115" t="s">
        <v>288</v>
      </c>
      <c r="K1163" s="114">
        <v>54.09</v>
      </c>
      <c r="L1163" s="114">
        <f t="shared" si="29"/>
        <v>5036.95</v>
      </c>
    </row>
    <row r="1164" spans="1:12" x14ac:dyDescent="0.25">
      <c r="A1164" s="115"/>
      <c r="B1164" s="115"/>
      <c r="C1164" s="115"/>
      <c r="D1164" s="115"/>
      <c r="E1164" s="115" t="s">
        <v>375</v>
      </c>
      <c r="F1164" s="135">
        <v>43697</v>
      </c>
      <c r="G1164" s="115" t="s">
        <v>1637</v>
      </c>
      <c r="H1164" s="115" t="s">
        <v>1104</v>
      </c>
      <c r="I1164" s="115" t="s">
        <v>1152</v>
      </c>
      <c r="J1164" s="115" t="s">
        <v>288</v>
      </c>
      <c r="K1164" s="114">
        <v>2.86</v>
      </c>
      <c r="L1164" s="114">
        <f t="shared" si="29"/>
        <v>5039.8100000000004</v>
      </c>
    </row>
    <row r="1165" spans="1:12" x14ac:dyDescent="0.25">
      <c r="A1165" s="115"/>
      <c r="B1165" s="115"/>
      <c r="C1165" s="115"/>
      <c r="D1165" s="115"/>
      <c r="E1165" s="115" t="s">
        <v>375</v>
      </c>
      <c r="F1165" s="135">
        <v>43697</v>
      </c>
      <c r="G1165" s="115" t="s">
        <v>1638</v>
      </c>
      <c r="H1165" s="115" t="s">
        <v>1104</v>
      </c>
      <c r="I1165" s="115" t="s">
        <v>1152</v>
      </c>
      <c r="J1165" s="115" t="s">
        <v>288</v>
      </c>
      <c r="K1165" s="114">
        <v>16.38</v>
      </c>
      <c r="L1165" s="114">
        <f t="shared" si="29"/>
        <v>5056.1899999999996</v>
      </c>
    </row>
    <row r="1166" spans="1:12" x14ac:dyDescent="0.25">
      <c r="A1166" s="115"/>
      <c r="B1166" s="115"/>
      <c r="C1166" s="115"/>
      <c r="D1166" s="115"/>
      <c r="E1166" s="115" t="s">
        <v>375</v>
      </c>
      <c r="F1166" s="135">
        <v>43697</v>
      </c>
      <c r="G1166" s="115" t="s">
        <v>1639</v>
      </c>
      <c r="H1166" s="115" t="s">
        <v>1104</v>
      </c>
      <c r="I1166" s="115" t="s">
        <v>1152</v>
      </c>
      <c r="J1166" s="115" t="s">
        <v>288</v>
      </c>
      <c r="K1166" s="114">
        <v>27.05</v>
      </c>
      <c r="L1166" s="114">
        <f t="shared" si="29"/>
        <v>5083.24</v>
      </c>
    </row>
    <row r="1167" spans="1:12" x14ac:dyDescent="0.25">
      <c r="A1167" s="115"/>
      <c r="B1167" s="115"/>
      <c r="C1167" s="115"/>
      <c r="D1167" s="115"/>
      <c r="E1167" s="115" t="s">
        <v>375</v>
      </c>
      <c r="F1167" s="135">
        <v>43700</v>
      </c>
      <c r="G1167" s="115" t="s">
        <v>1660</v>
      </c>
      <c r="H1167" s="115" t="s">
        <v>1104</v>
      </c>
      <c r="I1167" s="115" t="s">
        <v>1152</v>
      </c>
      <c r="J1167" s="115" t="s">
        <v>288</v>
      </c>
      <c r="K1167" s="114">
        <v>156.01</v>
      </c>
      <c r="L1167" s="114">
        <f t="shared" si="29"/>
        <v>5239.25</v>
      </c>
    </row>
    <row r="1168" spans="1:12" ht="15.75" thickBot="1" x14ac:dyDescent="0.3">
      <c r="A1168" s="115"/>
      <c r="B1168" s="115"/>
      <c r="C1168" s="115"/>
      <c r="D1168" s="115"/>
      <c r="E1168" s="115" t="s">
        <v>375</v>
      </c>
      <c r="F1168" s="135">
        <v>43704</v>
      </c>
      <c r="G1168" s="115" t="s">
        <v>1681</v>
      </c>
      <c r="H1168" s="115" t="s">
        <v>1104</v>
      </c>
      <c r="I1168" s="115" t="s">
        <v>1152</v>
      </c>
      <c r="J1168" s="115" t="s">
        <v>288</v>
      </c>
      <c r="K1168" s="117">
        <v>90.05</v>
      </c>
      <c r="L1168" s="117">
        <f t="shared" si="29"/>
        <v>5329.3</v>
      </c>
    </row>
    <row r="1169" spans="1:12" x14ac:dyDescent="0.25">
      <c r="A1169" s="115"/>
      <c r="B1169" s="115"/>
      <c r="C1169" s="115" t="s">
        <v>415</v>
      </c>
      <c r="D1169" s="115"/>
      <c r="E1169" s="115"/>
      <c r="F1169" s="135"/>
      <c r="G1169" s="115"/>
      <c r="H1169" s="115"/>
      <c r="I1169" s="115"/>
      <c r="J1169" s="115"/>
      <c r="K1169" s="114">
        <f>ROUND(SUM(K1145:K1168),5)</f>
        <v>1763.48</v>
      </c>
      <c r="L1169" s="114">
        <f>L1168</f>
        <v>5329.3</v>
      </c>
    </row>
    <row r="1170" spans="1:12" x14ac:dyDescent="0.25">
      <c r="A1170" s="107"/>
      <c r="B1170" s="107"/>
      <c r="C1170" s="107" t="s">
        <v>112</v>
      </c>
      <c r="D1170" s="107"/>
      <c r="E1170" s="107"/>
      <c r="F1170" s="133"/>
      <c r="G1170" s="107"/>
      <c r="H1170" s="107"/>
      <c r="I1170" s="107"/>
      <c r="J1170" s="107"/>
      <c r="K1170" s="134"/>
      <c r="L1170" s="134">
        <v>0</v>
      </c>
    </row>
    <row r="1171" spans="1:12" x14ac:dyDescent="0.25">
      <c r="A1171" s="115"/>
      <c r="B1171" s="115"/>
      <c r="C1171" s="115" t="s">
        <v>416</v>
      </c>
      <c r="D1171" s="115"/>
      <c r="E1171" s="115"/>
      <c r="F1171" s="135"/>
      <c r="G1171" s="115"/>
      <c r="H1171" s="115"/>
      <c r="I1171" s="115"/>
      <c r="J1171" s="115"/>
      <c r="K1171" s="114"/>
      <c r="L1171" s="114">
        <f>L1170</f>
        <v>0</v>
      </c>
    </row>
    <row r="1172" spans="1:12" x14ac:dyDescent="0.25">
      <c r="A1172" s="107"/>
      <c r="B1172" s="107"/>
      <c r="C1172" s="107" t="s">
        <v>113</v>
      </c>
      <c r="D1172" s="107"/>
      <c r="E1172" s="107"/>
      <c r="F1172" s="133"/>
      <c r="G1172" s="107"/>
      <c r="H1172" s="107"/>
      <c r="I1172" s="107"/>
      <c r="J1172" s="107"/>
      <c r="K1172" s="134"/>
      <c r="L1172" s="134">
        <v>247.92</v>
      </c>
    </row>
    <row r="1173" spans="1:12" x14ac:dyDescent="0.25">
      <c r="A1173" s="115"/>
      <c r="B1173" s="115"/>
      <c r="C1173" s="115"/>
      <c r="D1173" s="115"/>
      <c r="E1173" s="115" t="s">
        <v>329</v>
      </c>
      <c r="F1173" s="135">
        <v>43708</v>
      </c>
      <c r="G1173" s="115" t="s">
        <v>1508</v>
      </c>
      <c r="H1173" s="115" t="s">
        <v>499</v>
      </c>
      <c r="I1173" s="115" t="s">
        <v>1509</v>
      </c>
      <c r="J1173" s="115" t="s">
        <v>272</v>
      </c>
      <c r="K1173" s="114">
        <v>247.92</v>
      </c>
      <c r="L1173" s="114">
        <f>ROUND(L1172+K1173,5)</f>
        <v>495.84</v>
      </c>
    </row>
    <row r="1174" spans="1:12" x14ac:dyDescent="0.25">
      <c r="A1174" s="115"/>
      <c r="B1174" s="115"/>
      <c r="C1174" s="115"/>
      <c r="D1174" s="115"/>
      <c r="E1174" s="115" t="s">
        <v>329</v>
      </c>
      <c r="F1174" s="135">
        <v>43708</v>
      </c>
      <c r="G1174" s="115" t="s">
        <v>1517</v>
      </c>
      <c r="H1174" s="115" t="s">
        <v>1134</v>
      </c>
      <c r="I1174" s="115" t="s">
        <v>1518</v>
      </c>
      <c r="J1174" s="115" t="s">
        <v>272</v>
      </c>
      <c r="K1174" s="114">
        <v>655.63</v>
      </c>
      <c r="L1174" s="114">
        <f>ROUND(L1173+K1174,5)</f>
        <v>1151.47</v>
      </c>
    </row>
    <row r="1175" spans="1:12" ht="15.75" thickBot="1" x14ac:dyDescent="0.3">
      <c r="A1175" s="115"/>
      <c r="B1175" s="115"/>
      <c r="C1175" s="115"/>
      <c r="D1175" s="115"/>
      <c r="E1175" s="115" t="s">
        <v>329</v>
      </c>
      <c r="F1175" s="135">
        <v>43708</v>
      </c>
      <c r="G1175" s="115" t="s">
        <v>1519</v>
      </c>
      <c r="H1175" s="115" t="s">
        <v>1401</v>
      </c>
      <c r="I1175" s="115" t="s">
        <v>1520</v>
      </c>
      <c r="J1175" s="115" t="s">
        <v>272</v>
      </c>
      <c r="K1175" s="117">
        <v>283.33</v>
      </c>
      <c r="L1175" s="117">
        <f>ROUND(L1174+K1175,5)</f>
        <v>1434.8</v>
      </c>
    </row>
    <row r="1176" spans="1:12" x14ac:dyDescent="0.25">
      <c r="A1176" s="115"/>
      <c r="B1176" s="115"/>
      <c r="C1176" s="115" t="s">
        <v>417</v>
      </c>
      <c r="D1176" s="115"/>
      <c r="E1176" s="115"/>
      <c r="F1176" s="135"/>
      <c r="G1176" s="115"/>
      <c r="H1176" s="115"/>
      <c r="I1176" s="115"/>
      <c r="J1176" s="115"/>
      <c r="K1176" s="114">
        <f>ROUND(SUM(K1172:K1175),5)</f>
        <v>1186.8800000000001</v>
      </c>
      <c r="L1176" s="114">
        <f>L1175</f>
        <v>1434.8</v>
      </c>
    </row>
    <row r="1177" spans="1:12" x14ac:dyDescent="0.25">
      <c r="A1177" s="107"/>
      <c r="B1177" s="107"/>
      <c r="C1177" s="107" t="s">
        <v>114</v>
      </c>
      <c r="D1177" s="107"/>
      <c r="E1177" s="107"/>
      <c r="F1177" s="133"/>
      <c r="G1177" s="107"/>
      <c r="H1177" s="107"/>
      <c r="I1177" s="107"/>
      <c r="J1177" s="107"/>
      <c r="K1177" s="134"/>
      <c r="L1177" s="134">
        <v>0</v>
      </c>
    </row>
    <row r="1178" spans="1:12" x14ac:dyDescent="0.25">
      <c r="A1178" s="115"/>
      <c r="B1178" s="115"/>
      <c r="C1178" s="115" t="s">
        <v>754</v>
      </c>
      <c r="D1178" s="115"/>
      <c r="E1178" s="115"/>
      <c r="F1178" s="135"/>
      <c r="G1178" s="115"/>
      <c r="H1178" s="115"/>
      <c r="I1178" s="115"/>
      <c r="J1178" s="115"/>
      <c r="K1178" s="114"/>
      <c r="L1178" s="114">
        <f>L1177</f>
        <v>0</v>
      </c>
    </row>
    <row r="1179" spans="1:12" x14ac:dyDescent="0.25">
      <c r="A1179" s="107"/>
      <c r="B1179" s="107"/>
      <c r="C1179" s="107" t="s">
        <v>115</v>
      </c>
      <c r="D1179" s="107"/>
      <c r="E1179" s="107"/>
      <c r="F1179" s="133"/>
      <c r="G1179" s="107"/>
      <c r="H1179" s="107"/>
      <c r="I1179" s="107"/>
      <c r="J1179" s="107"/>
      <c r="K1179" s="134"/>
      <c r="L1179" s="134">
        <v>0</v>
      </c>
    </row>
    <row r="1180" spans="1:12" x14ac:dyDescent="0.25">
      <c r="A1180" s="115"/>
      <c r="B1180" s="115"/>
      <c r="C1180" s="115"/>
      <c r="D1180" s="115"/>
      <c r="E1180" s="115" t="s">
        <v>332</v>
      </c>
      <c r="F1180" s="135">
        <v>43678</v>
      </c>
      <c r="G1180" s="115" t="s">
        <v>502</v>
      </c>
      <c r="H1180" s="115" t="s">
        <v>1265</v>
      </c>
      <c r="I1180" s="115" t="s">
        <v>1266</v>
      </c>
      <c r="J1180" s="115" t="s">
        <v>259</v>
      </c>
      <c r="K1180" s="114">
        <v>756</v>
      </c>
      <c r="L1180" s="114">
        <f t="shared" ref="L1180:L1189" si="30">ROUND(L1179+K1180,5)</f>
        <v>756</v>
      </c>
    </row>
    <row r="1181" spans="1:12" x14ac:dyDescent="0.25">
      <c r="A1181" s="115"/>
      <c r="B1181" s="115"/>
      <c r="C1181" s="115"/>
      <c r="D1181" s="115"/>
      <c r="E1181" s="115" t="s">
        <v>332</v>
      </c>
      <c r="F1181" s="135">
        <v>43690</v>
      </c>
      <c r="G1181" s="115" t="s">
        <v>502</v>
      </c>
      <c r="H1181" s="115" t="s">
        <v>1274</v>
      </c>
      <c r="I1181" s="115" t="s">
        <v>1275</v>
      </c>
      <c r="J1181" s="115" t="s">
        <v>259</v>
      </c>
      <c r="K1181" s="114">
        <v>478</v>
      </c>
      <c r="L1181" s="114">
        <f t="shared" si="30"/>
        <v>1234</v>
      </c>
    </row>
    <row r="1182" spans="1:12" x14ac:dyDescent="0.25">
      <c r="A1182" s="115"/>
      <c r="B1182" s="115"/>
      <c r="C1182" s="115"/>
      <c r="D1182" s="115"/>
      <c r="E1182" s="115" t="s">
        <v>332</v>
      </c>
      <c r="F1182" s="135">
        <v>43690</v>
      </c>
      <c r="G1182" s="115" t="s">
        <v>502</v>
      </c>
      <c r="H1182" s="115" t="s">
        <v>1274</v>
      </c>
      <c r="I1182" s="115" t="s">
        <v>1275</v>
      </c>
      <c r="J1182" s="115" t="s">
        <v>259</v>
      </c>
      <c r="K1182" s="114">
        <v>478</v>
      </c>
      <c r="L1182" s="114">
        <f t="shared" si="30"/>
        <v>1712</v>
      </c>
    </row>
    <row r="1183" spans="1:12" x14ac:dyDescent="0.25">
      <c r="A1183" s="115"/>
      <c r="B1183" s="115"/>
      <c r="C1183" s="115"/>
      <c r="D1183" s="115"/>
      <c r="E1183" s="115" t="s">
        <v>332</v>
      </c>
      <c r="F1183" s="135">
        <v>43690</v>
      </c>
      <c r="G1183" s="115" t="s">
        <v>502</v>
      </c>
      <c r="H1183" s="115" t="s">
        <v>1274</v>
      </c>
      <c r="I1183" s="115" t="s">
        <v>1275</v>
      </c>
      <c r="J1183" s="115" t="s">
        <v>259</v>
      </c>
      <c r="K1183" s="114">
        <v>478</v>
      </c>
      <c r="L1183" s="114">
        <f t="shared" si="30"/>
        <v>2190</v>
      </c>
    </row>
    <row r="1184" spans="1:12" x14ac:dyDescent="0.25">
      <c r="A1184" s="115"/>
      <c r="B1184" s="115"/>
      <c r="C1184" s="115"/>
      <c r="D1184" s="115"/>
      <c r="E1184" s="115" t="s">
        <v>378</v>
      </c>
      <c r="F1184" s="135">
        <v>43691</v>
      </c>
      <c r="G1184" s="115" t="s">
        <v>525</v>
      </c>
      <c r="H1184" s="115" t="s">
        <v>1274</v>
      </c>
      <c r="I1184" s="115" t="s">
        <v>1275</v>
      </c>
      <c r="J1184" s="115" t="s">
        <v>627</v>
      </c>
      <c r="K1184" s="114">
        <v>478</v>
      </c>
      <c r="L1184" s="114">
        <f t="shared" si="30"/>
        <v>2668</v>
      </c>
    </row>
    <row r="1185" spans="1:12" x14ac:dyDescent="0.25">
      <c r="A1185" s="115"/>
      <c r="B1185" s="115"/>
      <c r="C1185" s="115"/>
      <c r="D1185" s="115"/>
      <c r="E1185" s="115" t="s">
        <v>378</v>
      </c>
      <c r="F1185" s="135">
        <v>43691</v>
      </c>
      <c r="G1185" s="115" t="s">
        <v>525</v>
      </c>
      <c r="H1185" s="115" t="s">
        <v>1274</v>
      </c>
      <c r="I1185" s="115" t="s">
        <v>1275</v>
      </c>
      <c r="J1185" s="115" t="s">
        <v>627</v>
      </c>
      <c r="K1185" s="114">
        <v>478</v>
      </c>
      <c r="L1185" s="114">
        <f t="shared" si="30"/>
        <v>3146</v>
      </c>
    </row>
    <row r="1186" spans="1:12" x14ac:dyDescent="0.25">
      <c r="A1186" s="115"/>
      <c r="B1186" s="115"/>
      <c r="C1186" s="115"/>
      <c r="D1186" s="115"/>
      <c r="E1186" s="115" t="s">
        <v>378</v>
      </c>
      <c r="F1186" s="135">
        <v>43691</v>
      </c>
      <c r="G1186" s="115" t="s">
        <v>525</v>
      </c>
      <c r="H1186" s="115" t="s">
        <v>1274</v>
      </c>
      <c r="I1186" s="115" t="s">
        <v>1275</v>
      </c>
      <c r="J1186" s="115" t="s">
        <v>627</v>
      </c>
      <c r="K1186" s="114">
        <v>478</v>
      </c>
      <c r="L1186" s="114">
        <f t="shared" si="30"/>
        <v>3624</v>
      </c>
    </row>
    <row r="1187" spans="1:12" x14ac:dyDescent="0.25">
      <c r="A1187" s="115"/>
      <c r="B1187" s="115"/>
      <c r="C1187" s="115"/>
      <c r="D1187" s="115"/>
      <c r="E1187" s="115" t="s">
        <v>378</v>
      </c>
      <c r="F1187" s="135">
        <v>43691</v>
      </c>
      <c r="G1187" s="115" t="s">
        <v>525</v>
      </c>
      <c r="H1187" s="115" t="s">
        <v>1274</v>
      </c>
      <c r="I1187" s="115" t="s">
        <v>1275</v>
      </c>
      <c r="J1187" s="115" t="s">
        <v>627</v>
      </c>
      <c r="K1187" s="114">
        <v>478</v>
      </c>
      <c r="L1187" s="114">
        <f t="shared" si="30"/>
        <v>4102</v>
      </c>
    </row>
    <row r="1188" spans="1:12" x14ac:dyDescent="0.25">
      <c r="A1188" s="115"/>
      <c r="B1188" s="115"/>
      <c r="C1188" s="115"/>
      <c r="D1188" s="115"/>
      <c r="E1188" s="115" t="s">
        <v>378</v>
      </c>
      <c r="F1188" s="135">
        <v>43691</v>
      </c>
      <c r="G1188" s="115" t="s">
        <v>525</v>
      </c>
      <c r="H1188" s="115" t="s">
        <v>1274</v>
      </c>
      <c r="I1188" s="115" t="s">
        <v>1275</v>
      </c>
      <c r="J1188" s="115" t="s">
        <v>627</v>
      </c>
      <c r="K1188" s="114">
        <v>478</v>
      </c>
      <c r="L1188" s="114">
        <f t="shared" si="30"/>
        <v>4580</v>
      </c>
    </row>
    <row r="1189" spans="1:12" ht="15.75" thickBot="1" x14ac:dyDescent="0.3">
      <c r="A1189" s="115"/>
      <c r="B1189" s="115"/>
      <c r="C1189" s="115"/>
      <c r="D1189" s="115"/>
      <c r="E1189" s="115" t="s">
        <v>375</v>
      </c>
      <c r="F1189" s="135">
        <v>43692</v>
      </c>
      <c r="G1189" s="115" t="s">
        <v>1609</v>
      </c>
      <c r="H1189" s="115" t="s">
        <v>1119</v>
      </c>
      <c r="I1189" s="115" t="s">
        <v>1610</v>
      </c>
      <c r="J1189" s="115" t="s">
        <v>288</v>
      </c>
      <c r="K1189" s="117">
        <v>956</v>
      </c>
      <c r="L1189" s="117">
        <f t="shared" si="30"/>
        <v>5536</v>
      </c>
    </row>
    <row r="1190" spans="1:12" x14ac:dyDescent="0.25">
      <c r="A1190" s="115"/>
      <c r="B1190" s="115"/>
      <c r="C1190" s="115" t="s">
        <v>755</v>
      </c>
      <c r="D1190" s="115"/>
      <c r="E1190" s="115"/>
      <c r="F1190" s="135"/>
      <c r="G1190" s="115"/>
      <c r="H1190" s="115"/>
      <c r="I1190" s="115"/>
      <c r="J1190" s="115"/>
      <c r="K1190" s="114">
        <f>ROUND(SUM(K1179:K1189),5)</f>
        <v>5536</v>
      </c>
      <c r="L1190" s="114">
        <f>L1189</f>
        <v>5536</v>
      </c>
    </row>
    <row r="1191" spans="1:12" x14ac:dyDescent="0.25">
      <c r="A1191" s="107"/>
      <c r="B1191" s="107"/>
      <c r="C1191" s="107" t="s">
        <v>116</v>
      </c>
      <c r="D1191" s="107"/>
      <c r="E1191" s="107"/>
      <c r="F1191" s="133"/>
      <c r="G1191" s="107"/>
      <c r="H1191" s="107"/>
      <c r="I1191" s="107"/>
      <c r="J1191" s="107"/>
      <c r="K1191" s="134"/>
      <c r="L1191" s="134">
        <v>0</v>
      </c>
    </row>
    <row r="1192" spans="1:12" x14ac:dyDescent="0.25">
      <c r="A1192" s="115"/>
      <c r="B1192" s="115"/>
      <c r="C1192" s="115" t="s">
        <v>756</v>
      </c>
      <c r="D1192" s="115"/>
      <c r="E1192" s="115"/>
      <c r="F1192" s="135"/>
      <c r="G1192" s="115"/>
      <c r="H1192" s="115"/>
      <c r="I1192" s="115"/>
      <c r="J1192" s="115"/>
      <c r="K1192" s="114"/>
      <c r="L1192" s="114">
        <f>L1191</f>
        <v>0</v>
      </c>
    </row>
    <row r="1193" spans="1:12" x14ac:dyDescent="0.25">
      <c r="A1193" s="107"/>
      <c r="B1193" s="107"/>
      <c r="C1193" s="107" t="s">
        <v>757</v>
      </c>
      <c r="D1193" s="107"/>
      <c r="E1193" s="107"/>
      <c r="F1193" s="133"/>
      <c r="G1193" s="107"/>
      <c r="H1193" s="107"/>
      <c r="I1193" s="107"/>
      <c r="J1193" s="107"/>
      <c r="K1193" s="134"/>
      <c r="L1193" s="134">
        <v>0</v>
      </c>
    </row>
    <row r="1194" spans="1:12" x14ac:dyDescent="0.25">
      <c r="A1194" s="115"/>
      <c r="B1194" s="115"/>
      <c r="C1194" s="115" t="s">
        <v>758</v>
      </c>
      <c r="D1194" s="115"/>
      <c r="E1194" s="115"/>
      <c r="F1194" s="135"/>
      <c r="G1194" s="115"/>
      <c r="H1194" s="115"/>
      <c r="I1194" s="115"/>
      <c r="J1194" s="115"/>
      <c r="K1194" s="114"/>
      <c r="L1194" s="114">
        <f>L1193</f>
        <v>0</v>
      </c>
    </row>
    <row r="1195" spans="1:12" x14ac:dyDescent="0.25">
      <c r="A1195" s="107"/>
      <c r="B1195" s="107"/>
      <c r="C1195" s="107" t="s">
        <v>759</v>
      </c>
      <c r="D1195" s="107"/>
      <c r="E1195" s="107"/>
      <c r="F1195" s="133"/>
      <c r="G1195" s="107"/>
      <c r="H1195" s="107"/>
      <c r="I1195" s="107"/>
      <c r="J1195" s="107"/>
      <c r="K1195" s="134"/>
      <c r="L1195" s="134">
        <v>0</v>
      </c>
    </row>
    <row r="1196" spans="1:12" ht="15.75" thickBot="1" x14ac:dyDescent="0.3">
      <c r="A1196" s="115"/>
      <c r="B1196" s="115"/>
      <c r="C1196" s="115" t="s">
        <v>760</v>
      </c>
      <c r="D1196" s="115"/>
      <c r="E1196" s="115"/>
      <c r="F1196" s="135"/>
      <c r="G1196" s="115"/>
      <c r="H1196" s="115"/>
      <c r="I1196" s="115"/>
      <c r="J1196" s="115"/>
      <c r="K1196" s="117"/>
      <c r="L1196" s="117">
        <f>L1195</f>
        <v>0</v>
      </c>
    </row>
    <row r="1197" spans="1:12" x14ac:dyDescent="0.25">
      <c r="A1197" s="115"/>
      <c r="B1197" s="115" t="s">
        <v>117</v>
      </c>
      <c r="C1197" s="115"/>
      <c r="D1197" s="115"/>
      <c r="E1197" s="115"/>
      <c r="F1197" s="135"/>
      <c r="G1197" s="115"/>
      <c r="H1197" s="115"/>
      <c r="I1197" s="115"/>
      <c r="J1197" s="115"/>
      <c r="K1197" s="114">
        <f>ROUND(K1048+K1051+K1058+K1062+K1067+K1076+K1078+K1086+K1101+K1107+K1127+K1130+K1135+K1138+K1140+K1142+K1144+K1169+K1171+K1176+K1178+K1190+K1192+K1194+K1196,5)</f>
        <v>259472.5</v>
      </c>
      <c r="L1197" s="114">
        <f>ROUND(L1048+L1051+L1058+L1062+L1067+L1076+L1078+L1086+L1101+L1107+L1127+L1130+L1135+L1138+L1140+L1142+L1144+L1169+L1171+L1176+L1178+L1190+L1192+L1194+L1196,5)</f>
        <v>462989.46</v>
      </c>
    </row>
    <row r="1198" spans="1:12" x14ac:dyDescent="0.25">
      <c r="A1198" s="107"/>
      <c r="B1198" s="107" t="s">
        <v>118</v>
      </c>
      <c r="C1198" s="107"/>
      <c r="D1198" s="107"/>
      <c r="E1198" s="107"/>
      <c r="F1198" s="133"/>
      <c r="G1198" s="107"/>
      <c r="H1198" s="107"/>
      <c r="I1198" s="107"/>
      <c r="J1198" s="107"/>
      <c r="K1198" s="134"/>
      <c r="L1198" s="134">
        <v>8028.06</v>
      </c>
    </row>
    <row r="1199" spans="1:12" x14ac:dyDescent="0.25">
      <c r="A1199" s="107"/>
      <c r="B1199" s="107"/>
      <c r="C1199" s="107" t="s">
        <v>761</v>
      </c>
      <c r="D1199" s="107"/>
      <c r="E1199" s="107"/>
      <c r="F1199" s="133"/>
      <c r="G1199" s="107"/>
      <c r="H1199" s="107"/>
      <c r="I1199" s="107"/>
      <c r="J1199" s="107"/>
      <c r="K1199" s="134"/>
      <c r="L1199" s="134">
        <v>0</v>
      </c>
    </row>
    <row r="1200" spans="1:12" x14ac:dyDescent="0.25">
      <c r="A1200" s="115"/>
      <c r="B1200" s="115"/>
      <c r="C1200" s="115" t="s">
        <v>762</v>
      </c>
      <c r="D1200" s="115"/>
      <c r="E1200" s="115"/>
      <c r="F1200" s="135"/>
      <c r="G1200" s="115"/>
      <c r="H1200" s="115"/>
      <c r="I1200" s="115"/>
      <c r="J1200" s="115"/>
      <c r="K1200" s="114"/>
      <c r="L1200" s="114">
        <f>L1199</f>
        <v>0</v>
      </c>
    </row>
    <row r="1201" spans="1:12" x14ac:dyDescent="0.25">
      <c r="A1201" s="107"/>
      <c r="B1201" s="107"/>
      <c r="C1201" s="107" t="s">
        <v>119</v>
      </c>
      <c r="D1201" s="107"/>
      <c r="E1201" s="107"/>
      <c r="F1201" s="133"/>
      <c r="G1201" s="107"/>
      <c r="H1201" s="107"/>
      <c r="I1201" s="107"/>
      <c r="J1201" s="107"/>
      <c r="K1201" s="134"/>
      <c r="L1201" s="134">
        <v>2328.33</v>
      </c>
    </row>
    <row r="1202" spans="1:12" ht="15.75" thickBot="1" x14ac:dyDescent="0.3">
      <c r="A1202" s="101"/>
      <c r="B1202" s="101"/>
      <c r="C1202" s="101"/>
      <c r="D1202" s="101"/>
      <c r="E1202" s="115" t="s">
        <v>329</v>
      </c>
      <c r="F1202" s="135">
        <v>43707</v>
      </c>
      <c r="G1202" s="115" t="s">
        <v>1737</v>
      </c>
      <c r="H1202" s="115" t="s">
        <v>337</v>
      </c>
      <c r="I1202" s="115" t="s">
        <v>1804</v>
      </c>
      <c r="J1202" s="115" t="s">
        <v>99</v>
      </c>
      <c r="K1202" s="117">
        <v>2397.67</v>
      </c>
      <c r="L1202" s="117">
        <f>ROUND(L1201+K1202,5)</f>
        <v>4726</v>
      </c>
    </row>
    <row r="1203" spans="1:12" x14ac:dyDescent="0.25">
      <c r="A1203" s="115"/>
      <c r="B1203" s="115"/>
      <c r="C1203" s="115" t="s">
        <v>418</v>
      </c>
      <c r="D1203" s="115"/>
      <c r="E1203" s="115"/>
      <c r="F1203" s="135"/>
      <c r="G1203" s="115"/>
      <c r="H1203" s="115"/>
      <c r="I1203" s="115"/>
      <c r="J1203" s="115"/>
      <c r="K1203" s="114">
        <f>ROUND(SUM(K1201:K1202),5)</f>
        <v>2397.67</v>
      </c>
      <c r="L1203" s="114">
        <f>L1202</f>
        <v>4726</v>
      </c>
    </row>
    <row r="1204" spans="1:12" x14ac:dyDescent="0.25">
      <c r="A1204" s="107"/>
      <c r="B1204" s="107"/>
      <c r="C1204" s="107" t="s">
        <v>120</v>
      </c>
      <c r="D1204" s="107"/>
      <c r="E1204" s="107"/>
      <c r="F1204" s="133"/>
      <c r="G1204" s="107"/>
      <c r="H1204" s="107"/>
      <c r="I1204" s="107"/>
      <c r="J1204" s="107"/>
      <c r="K1204" s="134"/>
      <c r="L1204" s="134">
        <v>4491.83</v>
      </c>
    </row>
    <row r="1205" spans="1:12" ht="15.75" thickBot="1" x14ac:dyDescent="0.3">
      <c r="A1205" s="101"/>
      <c r="B1205" s="101"/>
      <c r="C1205" s="101"/>
      <c r="D1205" s="101"/>
      <c r="E1205" s="115" t="s">
        <v>329</v>
      </c>
      <c r="F1205" s="135">
        <v>43707</v>
      </c>
      <c r="G1205" s="115" t="s">
        <v>1737</v>
      </c>
      <c r="H1205" s="115" t="s">
        <v>337</v>
      </c>
      <c r="I1205" s="115" t="s">
        <v>1804</v>
      </c>
      <c r="J1205" s="115" t="s">
        <v>99</v>
      </c>
      <c r="K1205" s="117">
        <v>4859.5</v>
      </c>
      <c r="L1205" s="117">
        <f>ROUND(L1204+K1205,5)</f>
        <v>9351.33</v>
      </c>
    </row>
    <row r="1206" spans="1:12" x14ac:dyDescent="0.25">
      <c r="A1206" s="115"/>
      <c r="B1206" s="115"/>
      <c r="C1206" s="115" t="s">
        <v>419</v>
      </c>
      <c r="D1206" s="115"/>
      <c r="E1206" s="115"/>
      <c r="F1206" s="135"/>
      <c r="G1206" s="115"/>
      <c r="H1206" s="115"/>
      <c r="I1206" s="115"/>
      <c r="J1206" s="115"/>
      <c r="K1206" s="114">
        <f>ROUND(SUM(K1204:K1205),5)</f>
        <v>4859.5</v>
      </c>
      <c r="L1206" s="114">
        <f>L1205</f>
        <v>9351.33</v>
      </c>
    </row>
    <row r="1207" spans="1:12" x14ac:dyDescent="0.25">
      <c r="A1207" s="107"/>
      <c r="B1207" s="107"/>
      <c r="C1207" s="107" t="s">
        <v>763</v>
      </c>
      <c r="D1207" s="107"/>
      <c r="E1207" s="107"/>
      <c r="F1207" s="133"/>
      <c r="G1207" s="107"/>
      <c r="H1207" s="107"/>
      <c r="I1207" s="107"/>
      <c r="J1207" s="107"/>
      <c r="K1207" s="134"/>
      <c r="L1207" s="134">
        <v>0</v>
      </c>
    </row>
    <row r="1208" spans="1:12" x14ac:dyDescent="0.25">
      <c r="A1208" s="115"/>
      <c r="B1208" s="115"/>
      <c r="C1208" s="115" t="s">
        <v>764</v>
      </c>
      <c r="D1208" s="115"/>
      <c r="E1208" s="115"/>
      <c r="F1208" s="135"/>
      <c r="G1208" s="115"/>
      <c r="H1208" s="115"/>
      <c r="I1208" s="115"/>
      <c r="J1208" s="115"/>
      <c r="K1208" s="114"/>
      <c r="L1208" s="114">
        <f>L1207</f>
        <v>0</v>
      </c>
    </row>
    <row r="1209" spans="1:12" x14ac:dyDescent="0.25">
      <c r="A1209" s="107"/>
      <c r="B1209" s="107"/>
      <c r="C1209" s="107" t="s">
        <v>121</v>
      </c>
      <c r="D1209" s="107"/>
      <c r="E1209" s="107"/>
      <c r="F1209" s="133"/>
      <c r="G1209" s="107"/>
      <c r="H1209" s="107"/>
      <c r="I1209" s="107"/>
      <c r="J1209" s="107"/>
      <c r="K1209" s="134"/>
      <c r="L1209" s="134">
        <v>12</v>
      </c>
    </row>
    <row r="1210" spans="1:12" ht="15.75" thickBot="1" x14ac:dyDescent="0.3">
      <c r="A1210" s="101"/>
      <c r="B1210" s="101"/>
      <c r="C1210" s="101"/>
      <c r="D1210" s="101"/>
      <c r="E1210" s="115" t="s">
        <v>329</v>
      </c>
      <c r="F1210" s="135">
        <v>43708</v>
      </c>
      <c r="G1210" s="115" t="s">
        <v>1138</v>
      </c>
      <c r="H1210" s="115" t="s">
        <v>351</v>
      </c>
      <c r="I1210" s="115" t="s">
        <v>1858</v>
      </c>
      <c r="J1210" s="115" t="s">
        <v>376</v>
      </c>
      <c r="K1210" s="117">
        <v>18</v>
      </c>
      <c r="L1210" s="117">
        <f>ROUND(L1209+K1210,5)</f>
        <v>30</v>
      </c>
    </row>
    <row r="1211" spans="1:12" x14ac:dyDescent="0.25">
      <c r="A1211" s="115"/>
      <c r="B1211" s="115"/>
      <c r="C1211" s="115" t="s">
        <v>420</v>
      </c>
      <c r="D1211" s="115"/>
      <c r="E1211" s="115"/>
      <c r="F1211" s="135"/>
      <c r="G1211" s="115"/>
      <c r="H1211" s="115"/>
      <c r="I1211" s="115"/>
      <c r="J1211" s="115"/>
      <c r="K1211" s="114">
        <f>ROUND(SUM(K1209:K1210),5)</f>
        <v>18</v>
      </c>
      <c r="L1211" s="114">
        <f>L1210</f>
        <v>30</v>
      </c>
    </row>
    <row r="1212" spans="1:12" x14ac:dyDescent="0.25">
      <c r="A1212" s="107"/>
      <c r="B1212" s="107"/>
      <c r="C1212" s="107" t="s">
        <v>122</v>
      </c>
      <c r="D1212" s="107"/>
      <c r="E1212" s="107"/>
      <c r="F1212" s="133"/>
      <c r="G1212" s="107"/>
      <c r="H1212" s="107"/>
      <c r="I1212" s="107"/>
      <c r="J1212" s="107"/>
      <c r="K1212" s="134"/>
      <c r="L1212" s="134">
        <v>431.87</v>
      </c>
    </row>
    <row r="1213" spans="1:12" x14ac:dyDescent="0.25">
      <c r="A1213" s="115"/>
      <c r="B1213" s="115"/>
      <c r="C1213" s="115"/>
      <c r="D1213" s="115"/>
      <c r="E1213" s="115" t="s">
        <v>329</v>
      </c>
      <c r="F1213" s="135">
        <v>43707</v>
      </c>
      <c r="G1213" s="115" t="s">
        <v>1737</v>
      </c>
      <c r="H1213" s="115" t="s">
        <v>495</v>
      </c>
      <c r="I1213" s="115" t="s">
        <v>1816</v>
      </c>
      <c r="J1213" s="115" t="s">
        <v>99</v>
      </c>
      <c r="K1213" s="114">
        <v>-367.1</v>
      </c>
      <c r="L1213" s="114">
        <f>ROUND(L1212+K1213,5)</f>
        <v>64.77</v>
      </c>
    </row>
    <row r="1214" spans="1:12" x14ac:dyDescent="0.25">
      <c r="A1214" s="115"/>
      <c r="B1214" s="115"/>
      <c r="C1214" s="115"/>
      <c r="D1214" s="115"/>
      <c r="E1214" s="115" t="s">
        <v>329</v>
      </c>
      <c r="F1214" s="135">
        <v>43708</v>
      </c>
      <c r="G1214" s="115" t="s">
        <v>1741</v>
      </c>
      <c r="H1214" s="115" t="s">
        <v>495</v>
      </c>
      <c r="I1214" s="115" t="s">
        <v>1817</v>
      </c>
      <c r="J1214" s="115" t="s">
        <v>294</v>
      </c>
      <c r="K1214" s="114">
        <v>367.1</v>
      </c>
      <c r="L1214" s="114">
        <f>ROUND(L1213+K1214,5)</f>
        <v>431.87</v>
      </c>
    </row>
    <row r="1215" spans="1:12" x14ac:dyDescent="0.25">
      <c r="A1215" s="115"/>
      <c r="B1215" s="115"/>
      <c r="C1215" s="115"/>
      <c r="D1215" s="115"/>
      <c r="E1215" s="115" t="s">
        <v>329</v>
      </c>
      <c r="F1215" s="135">
        <v>43708</v>
      </c>
      <c r="G1215" s="115" t="s">
        <v>1741</v>
      </c>
      <c r="H1215" s="115" t="s">
        <v>495</v>
      </c>
      <c r="I1215" s="115" t="s">
        <v>1818</v>
      </c>
      <c r="J1215" s="115" t="s">
        <v>294</v>
      </c>
      <c r="K1215" s="114">
        <v>863.74</v>
      </c>
      <c r="L1215" s="114">
        <f>ROUND(L1214+K1215,5)</f>
        <v>1295.6099999999999</v>
      </c>
    </row>
    <row r="1216" spans="1:12" ht="15.75" thickBot="1" x14ac:dyDescent="0.3">
      <c r="A1216" s="115"/>
      <c r="B1216" s="115"/>
      <c r="C1216" s="115"/>
      <c r="D1216" s="115"/>
      <c r="E1216" s="115" t="s">
        <v>329</v>
      </c>
      <c r="F1216" s="135">
        <v>43708</v>
      </c>
      <c r="G1216" s="115" t="s">
        <v>1741</v>
      </c>
      <c r="H1216" s="115" t="s">
        <v>495</v>
      </c>
      <c r="I1216" s="115" t="s">
        <v>1819</v>
      </c>
      <c r="J1216" s="115" t="s">
        <v>294</v>
      </c>
      <c r="K1216" s="117">
        <v>-55.93</v>
      </c>
      <c r="L1216" s="117">
        <f>ROUND(L1215+K1216,5)</f>
        <v>1239.68</v>
      </c>
    </row>
    <row r="1217" spans="1:12" x14ac:dyDescent="0.25">
      <c r="A1217" s="115"/>
      <c r="B1217" s="115"/>
      <c r="C1217" s="115" t="s">
        <v>421</v>
      </c>
      <c r="D1217" s="115"/>
      <c r="E1217" s="115"/>
      <c r="F1217" s="135"/>
      <c r="G1217" s="115"/>
      <c r="H1217" s="115"/>
      <c r="I1217" s="115"/>
      <c r="J1217" s="115"/>
      <c r="K1217" s="114">
        <f>ROUND(SUM(K1212:K1216),5)</f>
        <v>807.81</v>
      </c>
      <c r="L1217" s="114">
        <f>L1216</f>
        <v>1239.68</v>
      </c>
    </row>
    <row r="1218" spans="1:12" x14ac:dyDescent="0.25">
      <c r="A1218" s="107"/>
      <c r="B1218" s="107"/>
      <c r="C1218" s="107" t="s">
        <v>123</v>
      </c>
      <c r="D1218" s="107"/>
      <c r="E1218" s="107"/>
      <c r="F1218" s="133"/>
      <c r="G1218" s="107"/>
      <c r="H1218" s="107"/>
      <c r="I1218" s="107"/>
      <c r="J1218" s="107"/>
      <c r="K1218" s="134"/>
      <c r="L1218" s="134">
        <v>93.24</v>
      </c>
    </row>
    <row r="1219" spans="1:12" x14ac:dyDescent="0.25">
      <c r="A1219" s="115"/>
      <c r="B1219" s="115"/>
      <c r="C1219" s="115"/>
      <c r="D1219" s="115"/>
      <c r="E1219" s="115" t="s">
        <v>329</v>
      </c>
      <c r="F1219" s="135">
        <v>43707</v>
      </c>
      <c r="G1219" s="115" t="s">
        <v>1737</v>
      </c>
      <c r="H1219" s="115" t="s">
        <v>337</v>
      </c>
      <c r="I1219" s="115" t="s">
        <v>1859</v>
      </c>
      <c r="J1219" s="115" t="s">
        <v>99</v>
      </c>
      <c r="K1219" s="114">
        <v>31.85</v>
      </c>
      <c r="L1219" s="114">
        <f>ROUND(L1218+K1219,5)</f>
        <v>125.09</v>
      </c>
    </row>
    <row r="1220" spans="1:12" ht="15.75" thickBot="1" x14ac:dyDescent="0.3">
      <c r="A1220" s="115"/>
      <c r="B1220" s="115"/>
      <c r="C1220" s="115"/>
      <c r="D1220" s="115"/>
      <c r="E1220" s="115" t="s">
        <v>329</v>
      </c>
      <c r="F1220" s="135">
        <v>43707</v>
      </c>
      <c r="G1220" s="115" t="s">
        <v>1737</v>
      </c>
      <c r="H1220" s="115" t="s">
        <v>337</v>
      </c>
      <c r="I1220" s="115" t="s">
        <v>1860</v>
      </c>
      <c r="J1220" s="115" t="s">
        <v>99</v>
      </c>
      <c r="K1220" s="117">
        <v>143.78</v>
      </c>
      <c r="L1220" s="117">
        <f>ROUND(L1219+K1220,5)</f>
        <v>268.87</v>
      </c>
    </row>
    <row r="1221" spans="1:12" x14ac:dyDescent="0.25">
      <c r="A1221" s="115"/>
      <c r="B1221" s="115"/>
      <c r="C1221" s="115" t="s">
        <v>422</v>
      </c>
      <c r="D1221" s="115"/>
      <c r="E1221" s="115"/>
      <c r="F1221" s="135"/>
      <c r="G1221" s="115"/>
      <c r="H1221" s="115"/>
      <c r="I1221" s="115"/>
      <c r="J1221" s="115"/>
      <c r="K1221" s="114">
        <f>ROUND(SUM(K1218:K1220),5)</f>
        <v>175.63</v>
      </c>
      <c r="L1221" s="114">
        <f>L1220</f>
        <v>268.87</v>
      </c>
    </row>
    <row r="1222" spans="1:12" x14ac:dyDescent="0.25">
      <c r="A1222" s="107"/>
      <c r="B1222" s="107"/>
      <c r="C1222" s="107" t="s">
        <v>124</v>
      </c>
      <c r="D1222" s="107"/>
      <c r="E1222" s="107"/>
      <c r="F1222" s="133"/>
      <c r="G1222" s="107"/>
      <c r="H1222" s="107"/>
      <c r="I1222" s="107"/>
      <c r="J1222" s="107"/>
      <c r="K1222" s="134"/>
      <c r="L1222" s="134">
        <v>460.31</v>
      </c>
    </row>
    <row r="1223" spans="1:12" x14ac:dyDescent="0.25">
      <c r="A1223" s="115"/>
      <c r="B1223" s="115"/>
      <c r="C1223" s="115"/>
      <c r="D1223" s="115"/>
      <c r="E1223" s="115" t="s">
        <v>329</v>
      </c>
      <c r="F1223" s="135">
        <v>43707</v>
      </c>
      <c r="G1223" s="115" t="s">
        <v>1737</v>
      </c>
      <c r="H1223" s="115" t="s">
        <v>317</v>
      </c>
      <c r="I1223" s="115" t="s">
        <v>1861</v>
      </c>
      <c r="J1223" s="115" t="s">
        <v>99</v>
      </c>
      <c r="K1223" s="114">
        <v>-750.87</v>
      </c>
      <c r="L1223" s="114">
        <f>ROUND(L1222+K1223,5)</f>
        <v>-290.56</v>
      </c>
    </row>
    <row r="1224" spans="1:12" x14ac:dyDescent="0.25">
      <c r="A1224" s="115"/>
      <c r="B1224" s="115"/>
      <c r="C1224" s="115"/>
      <c r="D1224" s="115"/>
      <c r="E1224" s="115" t="s">
        <v>375</v>
      </c>
      <c r="F1224" s="135">
        <v>43708</v>
      </c>
      <c r="G1224" s="115" t="s">
        <v>1706</v>
      </c>
      <c r="H1224" s="115" t="s">
        <v>317</v>
      </c>
      <c r="I1224" s="115" t="s">
        <v>1837</v>
      </c>
      <c r="J1224" s="115" t="s">
        <v>288</v>
      </c>
      <c r="K1224" s="114">
        <v>750.87</v>
      </c>
      <c r="L1224" s="114">
        <f>ROUND(L1223+K1224,5)</f>
        <v>460.31</v>
      </c>
    </row>
    <row r="1225" spans="1:12" x14ac:dyDescent="0.25">
      <c r="A1225" s="115"/>
      <c r="B1225" s="115"/>
      <c r="C1225" s="115"/>
      <c r="D1225" s="115"/>
      <c r="E1225" s="115" t="s">
        <v>375</v>
      </c>
      <c r="F1225" s="135">
        <v>43708</v>
      </c>
      <c r="G1225" s="115" t="s">
        <v>1706</v>
      </c>
      <c r="H1225" s="115" t="s">
        <v>317</v>
      </c>
      <c r="I1225" s="115" t="s">
        <v>1838</v>
      </c>
      <c r="J1225" s="115" t="s">
        <v>288</v>
      </c>
      <c r="K1225" s="114">
        <v>2645.58</v>
      </c>
      <c r="L1225" s="114">
        <f>ROUND(L1224+K1225,5)</f>
        <v>3105.89</v>
      </c>
    </row>
    <row r="1226" spans="1:12" ht="15.75" thickBot="1" x14ac:dyDescent="0.3">
      <c r="A1226" s="115"/>
      <c r="B1226" s="115"/>
      <c r="C1226" s="115"/>
      <c r="D1226" s="115"/>
      <c r="E1226" s="115" t="s">
        <v>329</v>
      </c>
      <c r="F1226" s="135">
        <v>43708</v>
      </c>
      <c r="G1226" s="115" t="s">
        <v>1862</v>
      </c>
      <c r="H1226" s="115" t="s">
        <v>317</v>
      </c>
      <c r="I1226" s="115" t="s">
        <v>1838</v>
      </c>
      <c r="J1226" s="115" t="s">
        <v>1126</v>
      </c>
      <c r="K1226" s="117">
        <v>-1111.42</v>
      </c>
      <c r="L1226" s="117">
        <f>ROUND(L1225+K1226,5)</f>
        <v>1994.47</v>
      </c>
    </row>
    <row r="1227" spans="1:12" x14ac:dyDescent="0.25">
      <c r="A1227" s="115"/>
      <c r="B1227" s="115"/>
      <c r="C1227" s="115" t="s">
        <v>423</v>
      </c>
      <c r="D1227" s="115"/>
      <c r="E1227" s="115"/>
      <c r="F1227" s="135"/>
      <c r="G1227" s="115"/>
      <c r="H1227" s="115"/>
      <c r="I1227" s="115"/>
      <c r="J1227" s="115"/>
      <c r="K1227" s="114">
        <f>ROUND(SUM(K1222:K1226),5)</f>
        <v>1534.16</v>
      </c>
      <c r="L1227" s="114">
        <f>L1226</f>
        <v>1994.47</v>
      </c>
    </row>
    <row r="1228" spans="1:12" x14ac:dyDescent="0.25">
      <c r="A1228" s="107"/>
      <c r="B1228" s="107"/>
      <c r="C1228" s="107" t="s">
        <v>125</v>
      </c>
      <c r="D1228" s="107"/>
      <c r="E1228" s="107"/>
      <c r="F1228" s="133"/>
      <c r="G1228" s="107"/>
      <c r="H1228" s="107"/>
      <c r="I1228" s="107"/>
      <c r="J1228" s="107"/>
      <c r="K1228" s="134"/>
      <c r="L1228" s="134">
        <v>0</v>
      </c>
    </row>
    <row r="1229" spans="1:12" x14ac:dyDescent="0.25">
      <c r="A1229" s="115"/>
      <c r="B1229" s="115"/>
      <c r="C1229" s="115" t="s">
        <v>424</v>
      </c>
      <c r="D1229" s="115"/>
      <c r="E1229" s="115"/>
      <c r="F1229" s="135"/>
      <c r="G1229" s="115"/>
      <c r="H1229" s="115"/>
      <c r="I1229" s="115"/>
      <c r="J1229" s="115"/>
      <c r="K1229" s="114"/>
      <c r="L1229" s="114">
        <f>L1228</f>
        <v>0</v>
      </c>
    </row>
    <row r="1230" spans="1:12" x14ac:dyDescent="0.25">
      <c r="A1230" s="107"/>
      <c r="B1230" s="107"/>
      <c r="C1230" s="107" t="s">
        <v>126</v>
      </c>
      <c r="D1230" s="107"/>
      <c r="E1230" s="107"/>
      <c r="F1230" s="133"/>
      <c r="G1230" s="107"/>
      <c r="H1230" s="107"/>
      <c r="I1230" s="107"/>
      <c r="J1230" s="107"/>
      <c r="K1230" s="134"/>
      <c r="L1230" s="134">
        <v>36.15</v>
      </c>
    </row>
    <row r="1231" spans="1:12" ht="15.75" thickBot="1" x14ac:dyDescent="0.3">
      <c r="A1231" s="101"/>
      <c r="B1231" s="101"/>
      <c r="C1231" s="101"/>
      <c r="D1231" s="101"/>
      <c r="E1231" s="115" t="s">
        <v>329</v>
      </c>
      <c r="F1231" s="135">
        <v>43708</v>
      </c>
      <c r="G1231" s="115" t="s">
        <v>1510</v>
      </c>
      <c r="H1231" s="115" t="s">
        <v>500</v>
      </c>
      <c r="I1231" s="115" t="s">
        <v>1511</v>
      </c>
      <c r="J1231" s="115" t="s">
        <v>107</v>
      </c>
      <c r="K1231" s="117">
        <v>36.15</v>
      </c>
      <c r="L1231" s="117">
        <f>ROUND(L1230+K1231,5)</f>
        <v>72.3</v>
      </c>
    </row>
    <row r="1232" spans="1:12" x14ac:dyDescent="0.25">
      <c r="A1232" s="115"/>
      <c r="B1232" s="115"/>
      <c r="C1232" s="115" t="s">
        <v>425</v>
      </c>
      <c r="D1232" s="115"/>
      <c r="E1232" s="115"/>
      <c r="F1232" s="135"/>
      <c r="G1232" s="115"/>
      <c r="H1232" s="115"/>
      <c r="I1232" s="115"/>
      <c r="J1232" s="115"/>
      <c r="K1232" s="114">
        <f>ROUND(SUM(K1230:K1231),5)</f>
        <v>36.15</v>
      </c>
      <c r="L1232" s="114">
        <f>L1231</f>
        <v>72.3</v>
      </c>
    </row>
    <row r="1233" spans="1:12" x14ac:dyDescent="0.25">
      <c r="A1233" s="107"/>
      <c r="B1233" s="107"/>
      <c r="C1233" s="107" t="s">
        <v>127</v>
      </c>
      <c r="D1233" s="107"/>
      <c r="E1233" s="107"/>
      <c r="F1233" s="133"/>
      <c r="G1233" s="107"/>
      <c r="H1233" s="107"/>
      <c r="I1233" s="107"/>
      <c r="J1233" s="107"/>
      <c r="K1233" s="134"/>
      <c r="L1233" s="134">
        <v>0</v>
      </c>
    </row>
    <row r="1234" spans="1:12" x14ac:dyDescent="0.25">
      <c r="A1234" s="115"/>
      <c r="B1234" s="115"/>
      <c r="C1234" s="115" t="s">
        <v>765</v>
      </c>
      <c r="D1234" s="115"/>
      <c r="E1234" s="115"/>
      <c r="F1234" s="135"/>
      <c r="G1234" s="115"/>
      <c r="H1234" s="115"/>
      <c r="I1234" s="115"/>
      <c r="J1234" s="115"/>
      <c r="K1234" s="114"/>
      <c r="L1234" s="114">
        <f>L1233</f>
        <v>0</v>
      </c>
    </row>
    <row r="1235" spans="1:12" x14ac:dyDescent="0.25">
      <c r="A1235" s="107"/>
      <c r="B1235" s="107"/>
      <c r="C1235" s="107" t="s">
        <v>128</v>
      </c>
      <c r="D1235" s="107"/>
      <c r="E1235" s="107"/>
      <c r="F1235" s="133"/>
      <c r="G1235" s="107"/>
      <c r="H1235" s="107"/>
      <c r="I1235" s="107"/>
      <c r="J1235" s="107"/>
      <c r="K1235" s="134"/>
      <c r="L1235" s="134">
        <v>0</v>
      </c>
    </row>
    <row r="1236" spans="1:12" x14ac:dyDescent="0.25">
      <c r="A1236" s="107"/>
      <c r="B1236" s="107"/>
      <c r="C1236" s="107"/>
      <c r="D1236" s="107" t="s">
        <v>129</v>
      </c>
      <c r="E1236" s="107"/>
      <c r="F1236" s="133"/>
      <c r="G1236" s="107"/>
      <c r="H1236" s="107"/>
      <c r="I1236" s="107"/>
      <c r="J1236" s="107"/>
      <c r="K1236" s="134"/>
      <c r="L1236" s="134">
        <v>0</v>
      </c>
    </row>
    <row r="1237" spans="1:12" x14ac:dyDescent="0.25">
      <c r="A1237" s="115"/>
      <c r="B1237" s="115"/>
      <c r="C1237" s="115"/>
      <c r="D1237" s="115"/>
      <c r="E1237" s="115" t="s">
        <v>375</v>
      </c>
      <c r="F1237" s="135">
        <v>43697</v>
      </c>
      <c r="G1237" s="115" t="s">
        <v>1633</v>
      </c>
      <c r="H1237" s="115" t="s">
        <v>1387</v>
      </c>
      <c r="I1237" s="115" t="s">
        <v>1634</v>
      </c>
      <c r="J1237" s="115" t="s">
        <v>288</v>
      </c>
      <c r="K1237" s="114">
        <v>200</v>
      </c>
      <c r="L1237" s="114">
        <f>ROUND(L1236+K1237,5)</f>
        <v>200</v>
      </c>
    </row>
    <row r="1238" spans="1:12" ht="15.75" thickBot="1" x14ac:dyDescent="0.3">
      <c r="A1238" s="115"/>
      <c r="B1238" s="115"/>
      <c r="C1238" s="115"/>
      <c r="D1238" s="115"/>
      <c r="E1238" s="115" t="s">
        <v>375</v>
      </c>
      <c r="F1238" s="135">
        <v>43697</v>
      </c>
      <c r="G1238" s="115" t="s">
        <v>1646</v>
      </c>
      <c r="H1238" s="115" t="s">
        <v>1387</v>
      </c>
      <c r="I1238" s="115" t="s">
        <v>1647</v>
      </c>
      <c r="J1238" s="115" t="s">
        <v>288</v>
      </c>
      <c r="K1238" s="117">
        <v>400</v>
      </c>
      <c r="L1238" s="117">
        <f>ROUND(L1237+K1238,5)</f>
        <v>600</v>
      </c>
    </row>
    <row r="1239" spans="1:12" x14ac:dyDescent="0.25">
      <c r="A1239" s="115"/>
      <c r="B1239" s="115"/>
      <c r="C1239" s="115"/>
      <c r="D1239" s="115" t="s">
        <v>426</v>
      </c>
      <c r="E1239" s="115"/>
      <c r="F1239" s="135"/>
      <c r="G1239" s="115"/>
      <c r="H1239" s="115"/>
      <c r="I1239" s="115"/>
      <c r="J1239" s="115"/>
      <c r="K1239" s="114">
        <f>ROUND(SUM(K1236:K1238),5)</f>
        <v>600</v>
      </c>
      <c r="L1239" s="114">
        <f>L1238</f>
        <v>600</v>
      </c>
    </row>
    <row r="1240" spans="1:12" x14ac:dyDescent="0.25">
      <c r="A1240" s="107"/>
      <c r="B1240" s="107"/>
      <c r="C1240" s="107"/>
      <c r="D1240" s="107" t="s">
        <v>130</v>
      </c>
      <c r="E1240" s="107"/>
      <c r="F1240" s="133"/>
      <c r="G1240" s="107"/>
      <c r="H1240" s="107"/>
      <c r="I1240" s="107"/>
      <c r="J1240" s="107"/>
      <c r="K1240" s="134"/>
      <c r="L1240" s="134">
        <v>0</v>
      </c>
    </row>
    <row r="1241" spans="1:12" x14ac:dyDescent="0.25">
      <c r="A1241" s="115"/>
      <c r="B1241" s="115"/>
      <c r="C1241" s="115"/>
      <c r="D1241" s="115" t="s">
        <v>427</v>
      </c>
      <c r="E1241" s="115"/>
      <c r="F1241" s="135"/>
      <c r="G1241" s="115"/>
      <c r="H1241" s="115"/>
      <c r="I1241" s="115"/>
      <c r="J1241" s="115"/>
      <c r="K1241" s="114"/>
      <c r="L1241" s="114">
        <f>L1240</f>
        <v>0</v>
      </c>
    </row>
    <row r="1242" spans="1:12" x14ac:dyDescent="0.25">
      <c r="A1242" s="107"/>
      <c r="B1242" s="107"/>
      <c r="C1242" s="107"/>
      <c r="D1242" s="107" t="s">
        <v>131</v>
      </c>
      <c r="E1242" s="107"/>
      <c r="F1242" s="133"/>
      <c r="G1242" s="107"/>
      <c r="H1242" s="107"/>
      <c r="I1242" s="107"/>
      <c r="J1242" s="107"/>
      <c r="K1242" s="134"/>
      <c r="L1242" s="134">
        <v>0</v>
      </c>
    </row>
    <row r="1243" spans="1:12" x14ac:dyDescent="0.25">
      <c r="A1243" s="115"/>
      <c r="B1243" s="115"/>
      <c r="C1243" s="115"/>
      <c r="D1243" s="115"/>
      <c r="E1243" s="115" t="s">
        <v>375</v>
      </c>
      <c r="F1243" s="135">
        <v>43684</v>
      </c>
      <c r="G1243" s="115" t="s">
        <v>1555</v>
      </c>
      <c r="H1243" s="115" t="s">
        <v>1293</v>
      </c>
      <c r="I1243" s="115" t="s">
        <v>1302</v>
      </c>
      <c r="J1243" s="115" t="s">
        <v>288</v>
      </c>
      <c r="K1243" s="114">
        <v>1024</v>
      </c>
      <c r="L1243" s="114">
        <f t="shared" ref="L1243:L1256" si="31">ROUND(L1242+K1243,5)</f>
        <v>1024</v>
      </c>
    </row>
    <row r="1244" spans="1:12" x14ac:dyDescent="0.25">
      <c r="A1244" s="115"/>
      <c r="B1244" s="115"/>
      <c r="C1244" s="115"/>
      <c r="D1244" s="115"/>
      <c r="E1244" s="115" t="s">
        <v>375</v>
      </c>
      <c r="F1244" s="135">
        <v>43690</v>
      </c>
      <c r="G1244" s="115" t="s">
        <v>1596</v>
      </c>
      <c r="H1244" s="115" t="s">
        <v>1293</v>
      </c>
      <c r="I1244" s="115" t="s">
        <v>1294</v>
      </c>
      <c r="J1244" s="115" t="s">
        <v>288</v>
      </c>
      <c r="K1244" s="114">
        <v>1214.76</v>
      </c>
      <c r="L1244" s="114">
        <f t="shared" si="31"/>
        <v>2238.7600000000002</v>
      </c>
    </row>
    <row r="1245" spans="1:12" x14ac:dyDescent="0.25">
      <c r="A1245" s="115"/>
      <c r="B1245" s="115"/>
      <c r="C1245" s="115"/>
      <c r="D1245" s="115"/>
      <c r="E1245" s="115" t="s">
        <v>375</v>
      </c>
      <c r="F1245" s="135">
        <v>43693</v>
      </c>
      <c r="G1245" s="115" t="s">
        <v>1618</v>
      </c>
      <c r="H1245" s="115" t="s">
        <v>1293</v>
      </c>
      <c r="I1245" s="115" t="s">
        <v>1296</v>
      </c>
      <c r="J1245" s="115" t="s">
        <v>288</v>
      </c>
      <c r="K1245" s="114">
        <v>728.1</v>
      </c>
      <c r="L1245" s="114">
        <f t="shared" si="31"/>
        <v>2966.86</v>
      </c>
    </row>
    <row r="1246" spans="1:12" x14ac:dyDescent="0.25">
      <c r="A1246" s="115"/>
      <c r="B1246" s="115"/>
      <c r="C1246" s="115"/>
      <c r="D1246" s="115"/>
      <c r="E1246" s="115" t="s">
        <v>375</v>
      </c>
      <c r="F1246" s="135">
        <v>43693</v>
      </c>
      <c r="G1246" s="115" t="s">
        <v>1619</v>
      </c>
      <c r="H1246" s="115" t="s">
        <v>1293</v>
      </c>
      <c r="I1246" s="115" t="s">
        <v>1300</v>
      </c>
      <c r="J1246" s="115" t="s">
        <v>288</v>
      </c>
      <c r="K1246" s="114">
        <v>935</v>
      </c>
      <c r="L1246" s="114">
        <f t="shared" si="31"/>
        <v>3901.86</v>
      </c>
    </row>
    <row r="1247" spans="1:12" x14ac:dyDescent="0.25">
      <c r="A1247" s="115"/>
      <c r="B1247" s="115"/>
      <c r="C1247" s="115"/>
      <c r="D1247" s="115"/>
      <c r="E1247" s="115" t="s">
        <v>375</v>
      </c>
      <c r="F1247" s="135">
        <v>43693</v>
      </c>
      <c r="G1247" s="115" t="s">
        <v>1620</v>
      </c>
      <c r="H1247" s="115" t="s">
        <v>1293</v>
      </c>
      <c r="I1247" s="115" t="s">
        <v>1312</v>
      </c>
      <c r="J1247" s="115" t="s">
        <v>288</v>
      </c>
      <c r="K1247" s="114">
        <v>583</v>
      </c>
      <c r="L1247" s="114">
        <f t="shared" si="31"/>
        <v>4484.8599999999997</v>
      </c>
    </row>
    <row r="1248" spans="1:12" x14ac:dyDescent="0.25">
      <c r="A1248" s="115"/>
      <c r="B1248" s="115"/>
      <c r="C1248" s="115"/>
      <c r="D1248" s="115"/>
      <c r="E1248" s="115" t="s">
        <v>375</v>
      </c>
      <c r="F1248" s="135">
        <v>43693</v>
      </c>
      <c r="G1248" s="115" t="s">
        <v>1621</v>
      </c>
      <c r="H1248" s="115" t="s">
        <v>1293</v>
      </c>
      <c r="I1248" s="115" t="s">
        <v>1316</v>
      </c>
      <c r="J1248" s="115" t="s">
        <v>288</v>
      </c>
      <c r="K1248" s="114">
        <v>623.75</v>
      </c>
      <c r="L1248" s="114">
        <f t="shared" si="31"/>
        <v>5108.6099999999997</v>
      </c>
    </row>
    <row r="1249" spans="1:12" x14ac:dyDescent="0.25">
      <c r="A1249" s="115"/>
      <c r="B1249" s="115"/>
      <c r="C1249" s="115"/>
      <c r="D1249" s="115"/>
      <c r="E1249" s="115" t="s">
        <v>375</v>
      </c>
      <c r="F1249" s="135">
        <v>43693</v>
      </c>
      <c r="G1249" s="115" t="s">
        <v>1622</v>
      </c>
      <c r="H1249" s="115" t="s">
        <v>1293</v>
      </c>
      <c r="I1249" s="115" t="s">
        <v>1310</v>
      </c>
      <c r="J1249" s="115" t="s">
        <v>288</v>
      </c>
      <c r="K1249" s="114">
        <v>583</v>
      </c>
      <c r="L1249" s="114">
        <f t="shared" si="31"/>
        <v>5691.61</v>
      </c>
    </row>
    <row r="1250" spans="1:12" x14ac:dyDescent="0.25">
      <c r="A1250" s="115"/>
      <c r="B1250" s="115"/>
      <c r="C1250" s="115"/>
      <c r="D1250" s="115"/>
      <c r="E1250" s="115" t="s">
        <v>375</v>
      </c>
      <c r="F1250" s="135">
        <v>43693</v>
      </c>
      <c r="G1250" s="115" t="s">
        <v>1623</v>
      </c>
      <c r="H1250" s="115" t="s">
        <v>1293</v>
      </c>
      <c r="I1250" s="115" t="s">
        <v>1314</v>
      </c>
      <c r="J1250" s="115" t="s">
        <v>288</v>
      </c>
      <c r="K1250" s="114">
        <v>583</v>
      </c>
      <c r="L1250" s="114">
        <f t="shared" si="31"/>
        <v>6274.61</v>
      </c>
    </row>
    <row r="1251" spans="1:12" x14ac:dyDescent="0.25">
      <c r="A1251" s="115"/>
      <c r="B1251" s="115"/>
      <c r="C1251" s="115"/>
      <c r="D1251" s="115"/>
      <c r="E1251" s="115" t="s">
        <v>375</v>
      </c>
      <c r="F1251" s="135">
        <v>43693</v>
      </c>
      <c r="G1251" s="115" t="s">
        <v>1624</v>
      </c>
      <c r="H1251" s="115" t="s">
        <v>1293</v>
      </c>
      <c r="I1251" s="115" t="s">
        <v>1318</v>
      </c>
      <c r="J1251" s="115" t="s">
        <v>288</v>
      </c>
      <c r="K1251" s="114">
        <v>800</v>
      </c>
      <c r="L1251" s="114">
        <f t="shared" si="31"/>
        <v>7074.61</v>
      </c>
    </row>
    <row r="1252" spans="1:12" x14ac:dyDescent="0.25">
      <c r="A1252" s="115"/>
      <c r="B1252" s="115"/>
      <c r="C1252" s="115"/>
      <c r="D1252" s="115"/>
      <c r="E1252" s="115" t="s">
        <v>375</v>
      </c>
      <c r="F1252" s="135">
        <v>43693</v>
      </c>
      <c r="G1252" s="115" t="s">
        <v>1625</v>
      </c>
      <c r="H1252" s="115" t="s">
        <v>1293</v>
      </c>
      <c r="I1252" s="115" t="s">
        <v>1304</v>
      </c>
      <c r="J1252" s="115" t="s">
        <v>288</v>
      </c>
      <c r="K1252" s="114">
        <v>607.20000000000005</v>
      </c>
      <c r="L1252" s="114">
        <f t="shared" si="31"/>
        <v>7681.81</v>
      </c>
    </row>
    <row r="1253" spans="1:12" x14ac:dyDescent="0.25">
      <c r="A1253" s="115"/>
      <c r="B1253" s="115"/>
      <c r="C1253" s="115"/>
      <c r="D1253" s="115"/>
      <c r="E1253" s="115" t="s">
        <v>375</v>
      </c>
      <c r="F1253" s="135">
        <v>43693</v>
      </c>
      <c r="G1253" s="115" t="s">
        <v>1626</v>
      </c>
      <c r="H1253" s="115" t="s">
        <v>1293</v>
      </c>
      <c r="I1253" s="115" t="s">
        <v>1298</v>
      </c>
      <c r="J1253" s="115" t="s">
        <v>288</v>
      </c>
      <c r="K1253" s="114">
        <v>925</v>
      </c>
      <c r="L1253" s="114">
        <f t="shared" si="31"/>
        <v>8606.81</v>
      </c>
    </row>
    <row r="1254" spans="1:12" x14ac:dyDescent="0.25">
      <c r="A1254" s="115"/>
      <c r="B1254" s="115"/>
      <c r="C1254" s="115"/>
      <c r="D1254" s="115"/>
      <c r="E1254" s="115" t="s">
        <v>375</v>
      </c>
      <c r="F1254" s="135">
        <v>43693</v>
      </c>
      <c r="G1254" s="115" t="s">
        <v>1627</v>
      </c>
      <c r="H1254" s="115" t="s">
        <v>1293</v>
      </c>
      <c r="I1254" s="115" t="s">
        <v>1306</v>
      </c>
      <c r="J1254" s="115" t="s">
        <v>288</v>
      </c>
      <c r="K1254" s="114">
        <v>915</v>
      </c>
      <c r="L1254" s="114">
        <f t="shared" si="31"/>
        <v>9521.81</v>
      </c>
    </row>
    <row r="1255" spans="1:12" x14ac:dyDescent="0.25">
      <c r="A1255" s="115"/>
      <c r="B1255" s="115"/>
      <c r="C1255" s="115"/>
      <c r="D1255" s="115"/>
      <c r="E1255" s="115" t="s">
        <v>375</v>
      </c>
      <c r="F1255" s="135">
        <v>43693</v>
      </c>
      <c r="G1255" s="115" t="s">
        <v>1628</v>
      </c>
      <c r="H1255" s="115" t="s">
        <v>1293</v>
      </c>
      <c r="I1255" s="115" t="s">
        <v>1308</v>
      </c>
      <c r="J1255" s="115" t="s">
        <v>288</v>
      </c>
      <c r="K1255" s="114">
        <v>583</v>
      </c>
      <c r="L1255" s="114">
        <f t="shared" si="31"/>
        <v>10104.81</v>
      </c>
    </row>
    <row r="1256" spans="1:12" ht="15.75" thickBot="1" x14ac:dyDescent="0.3">
      <c r="A1256" s="115"/>
      <c r="B1256" s="115"/>
      <c r="C1256" s="115"/>
      <c r="D1256" s="115"/>
      <c r="E1256" s="115" t="s">
        <v>375</v>
      </c>
      <c r="F1256" s="135">
        <v>43705</v>
      </c>
      <c r="G1256" s="115" t="s">
        <v>1686</v>
      </c>
      <c r="H1256" s="115" t="s">
        <v>1687</v>
      </c>
      <c r="I1256" s="115" t="s">
        <v>1688</v>
      </c>
      <c r="J1256" s="115" t="s">
        <v>288</v>
      </c>
      <c r="K1256" s="117">
        <v>100</v>
      </c>
      <c r="L1256" s="117">
        <f t="shared" si="31"/>
        <v>10204.81</v>
      </c>
    </row>
    <row r="1257" spans="1:12" x14ac:dyDescent="0.25">
      <c r="A1257" s="115"/>
      <c r="B1257" s="115"/>
      <c r="C1257" s="115"/>
      <c r="D1257" s="115" t="s">
        <v>428</v>
      </c>
      <c r="E1257" s="115"/>
      <c r="F1257" s="135"/>
      <c r="G1257" s="115"/>
      <c r="H1257" s="115"/>
      <c r="I1257" s="115"/>
      <c r="J1257" s="115"/>
      <c r="K1257" s="114">
        <f>ROUND(SUM(K1242:K1256),5)</f>
        <v>10204.81</v>
      </c>
      <c r="L1257" s="114">
        <f>L1256</f>
        <v>10204.81</v>
      </c>
    </row>
    <row r="1258" spans="1:12" x14ac:dyDescent="0.25">
      <c r="A1258" s="107"/>
      <c r="B1258" s="107"/>
      <c r="C1258" s="107"/>
      <c r="D1258" s="107" t="s">
        <v>132</v>
      </c>
      <c r="E1258" s="107"/>
      <c r="F1258" s="133"/>
      <c r="G1258" s="107"/>
      <c r="H1258" s="107"/>
      <c r="I1258" s="107"/>
      <c r="J1258" s="107"/>
      <c r="K1258" s="134"/>
      <c r="L1258" s="134">
        <v>0</v>
      </c>
    </row>
    <row r="1259" spans="1:12" x14ac:dyDescent="0.25">
      <c r="A1259" s="115"/>
      <c r="B1259" s="115"/>
      <c r="C1259" s="115"/>
      <c r="D1259" s="115" t="s">
        <v>429</v>
      </c>
      <c r="E1259" s="115"/>
      <c r="F1259" s="135"/>
      <c r="G1259" s="115"/>
      <c r="H1259" s="115"/>
      <c r="I1259" s="115"/>
      <c r="J1259" s="115"/>
      <c r="K1259" s="114"/>
      <c r="L1259" s="114">
        <f>L1258</f>
        <v>0</v>
      </c>
    </row>
    <row r="1260" spans="1:12" x14ac:dyDescent="0.25">
      <c r="A1260" s="107"/>
      <c r="B1260" s="107"/>
      <c r="C1260" s="107"/>
      <c r="D1260" s="107" t="s">
        <v>766</v>
      </c>
      <c r="E1260" s="107"/>
      <c r="F1260" s="133"/>
      <c r="G1260" s="107"/>
      <c r="H1260" s="107"/>
      <c r="I1260" s="107"/>
      <c r="J1260" s="107"/>
      <c r="K1260" s="134"/>
      <c r="L1260" s="134">
        <v>0</v>
      </c>
    </row>
    <row r="1261" spans="1:12" x14ac:dyDescent="0.25">
      <c r="A1261" s="115"/>
      <c r="B1261" s="115"/>
      <c r="C1261" s="115"/>
      <c r="D1261" s="115" t="s">
        <v>767</v>
      </c>
      <c r="E1261" s="115"/>
      <c r="F1261" s="135"/>
      <c r="G1261" s="115"/>
      <c r="H1261" s="115"/>
      <c r="I1261" s="115"/>
      <c r="J1261" s="115"/>
      <c r="K1261" s="114"/>
      <c r="L1261" s="114">
        <f>L1260</f>
        <v>0</v>
      </c>
    </row>
    <row r="1262" spans="1:12" x14ac:dyDescent="0.25">
      <c r="A1262" s="107"/>
      <c r="B1262" s="107"/>
      <c r="C1262" s="107"/>
      <c r="D1262" s="107" t="s">
        <v>768</v>
      </c>
      <c r="E1262" s="107"/>
      <c r="F1262" s="133"/>
      <c r="G1262" s="107"/>
      <c r="H1262" s="107"/>
      <c r="I1262" s="107"/>
      <c r="J1262" s="107"/>
      <c r="K1262" s="134"/>
      <c r="L1262" s="134">
        <v>0</v>
      </c>
    </row>
    <row r="1263" spans="1:12" x14ac:dyDescent="0.25">
      <c r="A1263" s="115"/>
      <c r="B1263" s="115"/>
      <c r="C1263" s="115"/>
      <c r="D1263" s="115" t="s">
        <v>769</v>
      </c>
      <c r="E1263" s="115"/>
      <c r="F1263" s="135"/>
      <c r="G1263" s="115"/>
      <c r="H1263" s="115"/>
      <c r="I1263" s="115"/>
      <c r="J1263" s="115"/>
      <c r="K1263" s="114"/>
      <c r="L1263" s="114">
        <f>L1262</f>
        <v>0</v>
      </c>
    </row>
    <row r="1264" spans="1:12" x14ac:dyDescent="0.25">
      <c r="A1264" s="107"/>
      <c r="B1264" s="107"/>
      <c r="C1264" s="107"/>
      <c r="D1264" s="107" t="s">
        <v>133</v>
      </c>
      <c r="E1264" s="107"/>
      <c r="F1264" s="133"/>
      <c r="G1264" s="107"/>
      <c r="H1264" s="107"/>
      <c r="I1264" s="107"/>
      <c r="J1264" s="107"/>
      <c r="K1264" s="134"/>
      <c r="L1264" s="134">
        <v>0</v>
      </c>
    </row>
    <row r="1265" spans="1:12" x14ac:dyDescent="0.25">
      <c r="A1265" s="115"/>
      <c r="B1265" s="115"/>
      <c r="C1265" s="115"/>
      <c r="D1265" s="115" t="s">
        <v>770</v>
      </c>
      <c r="E1265" s="115"/>
      <c r="F1265" s="135"/>
      <c r="G1265" s="115"/>
      <c r="H1265" s="115"/>
      <c r="I1265" s="115"/>
      <c r="J1265" s="115"/>
      <c r="K1265" s="114"/>
      <c r="L1265" s="114">
        <f>L1264</f>
        <v>0</v>
      </c>
    </row>
    <row r="1266" spans="1:12" x14ac:dyDescent="0.25">
      <c r="A1266" s="107"/>
      <c r="B1266" s="107"/>
      <c r="C1266" s="107"/>
      <c r="D1266" s="107" t="s">
        <v>134</v>
      </c>
      <c r="E1266" s="107"/>
      <c r="F1266" s="133"/>
      <c r="G1266" s="107"/>
      <c r="H1266" s="107"/>
      <c r="I1266" s="107"/>
      <c r="J1266" s="107"/>
      <c r="K1266" s="134"/>
      <c r="L1266" s="134">
        <v>0</v>
      </c>
    </row>
    <row r="1267" spans="1:12" ht="15.75" thickBot="1" x14ac:dyDescent="0.3">
      <c r="A1267" s="115"/>
      <c r="B1267" s="115"/>
      <c r="C1267" s="115"/>
      <c r="D1267" s="115" t="s">
        <v>771</v>
      </c>
      <c r="E1267" s="115"/>
      <c r="F1267" s="135"/>
      <c r="G1267" s="115"/>
      <c r="H1267" s="115"/>
      <c r="I1267" s="115"/>
      <c r="J1267" s="115"/>
      <c r="K1267" s="117"/>
      <c r="L1267" s="117">
        <f>L1266</f>
        <v>0</v>
      </c>
    </row>
    <row r="1268" spans="1:12" x14ac:dyDescent="0.25">
      <c r="A1268" s="115"/>
      <c r="B1268" s="115"/>
      <c r="C1268" s="115" t="s">
        <v>135</v>
      </c>
      <c r="D1268" s="115"/>
      <c r="E1268" s="115"/>
      <c r="F1268" s="135"/>
      <c r="G1268" s="115"/>
      <c r="H1268" s="115"/>
      <c r="I1268" s="115"/>
      <c r="J1268" s="115"/>
      <c r="K1268" s="114">
        <f>ROUND(K1239+K1241+K1257+K1259+K1261+K1263+K1265+K1267,5)</f>
        <v>10804.81</v>
      </c>
      <c r="L1268" s="114">
        <f>ROUND(L1239+L1241+L1257+L1259+L1261+L1263+L1265+L1267,5)</f>
        <v>10804.81</v>
      </c>
    </row>
    <row r="1269" spans="1:12" x14ac:dyDescent="0.25">
      <c r="A1269" s="107"/>
      <c r="B1269" s="107"/>
      <c r="C1269" s="107" t="s">
        <v>772</v>
      </c>
      <c r="D1269" s="107"/>
      <c r="E1269" s="107"/>
      <c r="F1269" s="133"/>
      <c r="G1269" s="107"/>
      <c r="H1269" s="107"/>
      <c r="I1269" s="107"/>
      <c r="J1269" s="107"/>
      <c r="K1269" s="134"/>
      <c r="L1269" s="134">
        <v>0</v>
      </c>
    </row>
    <row r="1270" spans="1:12" x14ac:dyDescent="0.25">
      <c r="A1270" s="115"/>
      <c r="B1270" s="115"/>
      <c r="C1270" s="115" t="s">
        <v>773</v>
      </c>
      <c r="D1270" s="115"/>
      <c r="E1270" s="115"/>
      <c r="F1270" s="135"/>
      <c r="G1270" s="115"/>
      <c r="H1270" s="115"/>
      <c r="I1270" s="115"/>
      <c r="J1270" s="115"/>
      <c r="K1270" s="114"/>
      <c r="L1270" s="114">
        <f>L1269</f>
        <v>0</v>
      </c>
    </row>
    <row r="1271" spans="1:12" x14ac:dyDescent="0.25">
      <c r="A1271" s="107"/>
      <c r="B1271" s="107"/>
      <c r="C1271" s="107" t="s">
        <v>136</v>
      </c>
      <c r="D1271" s="107"/>
      <c r="E1271" s="107"/>
      <c r="F1271" s="133"/>
      <c r="G1271" s="107"/>
      <c r="H1271" s="107"/>
      <c r="I1271" s="107"/>
      <c r="J1271" s="107"/>
      <c r="K1271" s="134"/>
      <c r="L1271" s="134">
        <v>174.33</v>
      </c>
    </row>
    <row r="1272" spans="1:12" x14ac:dyDescent="0.25">
      <c r="A1272" s="115"/>
      <c r="B1272" s="115"/>
      <c r="C1272" s="115" t="s">
        <v>430</v>
      </c>
      <c r="D1272" s="115"/>
      <c r="E1272" s="115"/>
      <c r="F1272" s="135"/>
      <c r="G1272" s="115"/>
      <c r="H1272" s="115"/>
      <c r="I1272" s="115"/>
      <c r="J1272" s="115"/>
      <c r="K1272" s="114"/>
      <c r="L1272" s="114">
        <f>L1271</f>
        <v>174.33</v>
      </c>
    </row>
    <row r="1273" spans="1:12" x14ac:dyDescent="0.25">
      <c r="A1273" s="107"/>
      <c r="B1273" s="107"/>
      <c r="C1273" s="107" t="s">
        <v>774</v>
      </c>
      <c r="D1273" s="107"/>
      <c r="E1273" s="107"/>
      <c r="F1273" s="133"/>
      <c r="G1273" s="107"/>
      <c r="H1273" s="107"/>
      <c r="I1273" s="107"/>
      <c r="J1273" s="107"/>
      <c r="K1273" s="134"/>
      <c r="L1273" s="134">
        <v>0</v>
      </c>
    </row>
    <row r="1274" spans="1:12" x14ac:dyDescent="0.25">
      <c r="A1274" s="115"/>
      <c r="B1274" s="115"/>
      <c r="C1274" s="115" t="s">
        <v>775</v>
      </c>
      <c r="D1274" s="115"/>
      <c r="E1274" s="115"/>
      <c r="F1274" s="135"/>
      <c r="G1274" s="115"/>
      <c r="H1274" s="115"/>
      <c r="I1274" s="115"/>
      <c r="J1274" s="115"/>
      <c r="K1274" s="114"/>
      <c r="L1274" s="114">
        <f>L1273</f>
        <v>0</v>
      </c>
    </row>
    <row r="1275" spans="1:12" x14ac:dyDescent="0.25">
      <c r="A1275" s="107"/>
      <c r="B1275" s="107"/>
      <c r="C1275" s="107" t="s">
        <v>137</v>
      </c>
      <c r="D1275" s="107"/>
      <c r="E1275" s="107"/>
      <c r="F1275" s="133"/>
      <c r="G1275" s="107"/>
      <c r="H1275" s="107"/>
      <c r="I1275" s="107"/>
      <c r="J1275" s="107"/>
      <c r="K1275" s="134"/>
      <c r="L1275" s="134">
        <v>0</v>
      </c>
    </row>
    <row r="1276" spans="1:12" x14ac:dyDescent="0.25">
      <c r="A1276" s="115"/>
      <c r="B1276" s="115"/>
      <c r="C1276" s="115" t="s">
        <v>431</v>
      </c>
      <c r="D1276" s="115"/>
      <c r="E1276" s="115"/>
      <c r="F1276" s="135"/>
      <c r="G1276" s="115"/>
      <c r="H1276" s="115"/>
      <c r="I1276" s="115"/>
      <c r="J1276" s="115"/>
      <c r="K1276" s="114"/>
      <c r="L1276" s="114">
        <f>L1275</f>
        <v>0</v>
      </c>
    </row>
    <row r="1277" spans="1:12" x14ac:dyDescent="0.25">
      <c r="A1277" s="107"/>
      <c r="B1277" s="107"/>
      <c r="C1277" s="107" t="s">
        <v>776</v>
      </c>
      <c r="D1277" s="107"/>
      <c r="E1277" s="107"/>
      <c r="F1277" s="133"/>
      <c r="G1277" s="107"/>
      <c r="H1277" s="107"/>
      <c r="I1277" s="107"/>
      <c r="J1277" s="107"/>
      <c r="K1277" s="134"/>
      <c r="L1277" s="134">
        <v>0</v>
      </c>
    </row>
    <row r="1278" spans="1:12" ht="15.75" thickBot="1" x14ac:dyDescent="0.3">
      <c r="A1278" s="115"/>
      <c r="B1278" s="115"/>
      <c r="C1278" s="115" t="s">
        <v>777</v>
      </c>
      <c r="D1278" s="115"/>
      <c r="E1278" s="115"/>
      <c r="F1278" s="135"/>
      <c r="G1278" s="115"/>
      <c r="H1278" s="115"/>
      <c r="I1278" s="115"/>
      <c r="J1278" s="115"/>
      <c r="K1278" s="117"/>
      <c r="L1278" s="117">
        <f>L1277</f>
        <v>0</v>
      </c>
    </row>
    <row r="1279" spans="1:12" x14ac:dyDescent="0.25">
      <c r="A1279" s="115"/>
      <c r="B1279" s="115" t="s">
        <v>138</v>
      </c>
      <c r="C1279" s="115"/>
      <c r="D1279" s="115"/>
      <c r="E1279" s="115"/>
      <c r="F1279" s="135"/>
      <c r="G1279" s="115"/>
      <c r="H1279" s="115"/>
      <c r="I1279" s="115"/>
      <c r="J1279" s="115"/>
      <c r="K1279" s="114">
        <f>ROUND(K1200+K1203+K1206+K1208+K1211+K1217+K1221+K1227+K1229+K1232+K1234+K1268+K1270+K1272+K1274+K1276+K1278,5)</f>
        <v>20633.73</v>
      </c>
      <c r="L1279" s="114">
        <f>ROUND(L1200+L1203+L1206+L1208+L1211+L1217+L1221+L1227+L1229+L1232+L1234+L1268+L1270+L1272+L1274+L1276+L1278,5)</f>
        <v>28661.79</v>
      </c>
    </row>
    <row r="1280" spans="1:12" x14ac:dyDescent="0.25">
      <c r="A1280" s="107"/>
      <c r="B1280" s="107" t="s">
        <v>139</v>
      </c>
      <c r="C1280" s="107"/>
      <c r="D1280" s="107"/>
      <c r="E1280" s="107"/>
      <c r="F1280" s="133"/>
      <c r="G1280" s="107"/>
      <c r="H1280" s="107"/>
      <c r="I1280" s="107"/>
      <c r="J1280" s="107"/>
      <c r="K1280" s="134"/>
      <c r="L1280" s="134">
        <v>20373.79</v>
      </c>
    </row>
    <row r="1281" spans="1:12" x14ac:dyDescent="0.25">
      <c r="A1281" s="107"/>
      <c r="B1281" s="107"/>
      <c r="C1281" s="107" t="s">
        <v>778</v>
      </c>
      <c r="D1281" s="107"/>
      <c r="E1281" s="107"/>
      <c r="F1281" s="133"/>
      <c r="G1281" s="107"/>
      <c r="H1281" s="107"/>
      <c r="I1281" s="107"/>
      <c r="J1281" s="107"/>
      <c r="K1281" s="134"/>
      <c r="L1281" s="134">
        <v>0</v>
      </c>
    </row>
    <row r="1282" spans="1:12" x14ac:dyDescent="0.25">
      <c r="A1282" s="115"/>
      <c r="B1282" s="115"/>
      <c r="C1282" s="115" t="s">
        <v>779</v>
      </c>
      <c r="D1282" s="115"/>
      <c r="E1282" s="115"/>
      <c r="F1282" s="135"/>
      <c r="G1282" s="115"/>
      <c r="H1282" s="115"/>
      <c r="I1282" s="115"/>
      <c r="J1282" s="115"/>
      <c r="K1282" s="114"/>
      <c r="L1282" s="114">
        <f>L1281</f>
        <v>0</v>
      </c>
    </row>
    <row r="1283" spans="1:12" x14ac:dyDescent="0.25">
      <c r="A1283" s="107"/>
      <c r="B1283" s="107"/>
      <c r="C1283" s="107" t="s">
        <v>780</v>
      </c>
      <c r="D1283" s="107"/>
      <c r="E1283" s="107"/>
      <c r="F1283" s="133"/>
      <c r="G1283" s="107"/>
      <c r="H1283" s="107"/>
      <c r="I1283" s="107"/>
      <c r="J1283" s="107"/>
      <c r="K1283" s="134"/>
      <c r="L1283" s="134">
        <v>0</v>
      </c>
    </row>
    <row r="1284" spans="1:12" x14ac:dyDescent="0.25">
      <c r="A1284" s="115"/>
      <c r="B1284" s="115"/>
      <c r="C1284" s="115" t="s">
        <v>781</v>
      </c>
      <c r="D1284" s="115"/>
      <c r="E1284" s="115"/>
      <c r="F1284" s="135"/>
      <c r="G1284" s="115"/>
      <c r="H1284" s="115"/>
      <c r="I1284" s="115"/>
      <c r="J1284" s="115"/>
      <c r="K1284" s="114"/>
      <c r="L1284" s="114">
        <f>L1283</f>
        <v>0</v>
      </c>
    </row>
    <row r="1285" spans="1:12" x14ac:dyDescent="0.25">
      <c r="A1285" s="107"/>
      <c r="B1285" s="107"/>
      <c r="C1285" s="107" t="s">
        <v>140</v>
      </c>
      <c r="D1285" s="107"/>
      <c r="E1285" s="107"/>
      <c r="F1285" s="133"/>
      <c r="G1285" s="107"/>
      <c r="H1285" s="107"/>
      <c r="I1285" s="107"/>
      <c r="J1285" s="107"/>
      <c r="K1285" s="134"/>
      <c r="L1285" s="134">
        <v>16996.91</v>
      </c>
    </row>
    <row r="1286" spans="1:12" ht="15.75" thickBot="1" x14ac:dyDescent="0.3">
      <c r="A1286" s="101"/>
      <c r="B1286" s="101"/>
      <c r="C1286" s="101"/>
      <c r="D1286" s="101"/>
      <c r="E1286" s="115" t="s">
        <v>329</v>
      </c>
      <c r="F1286" s="135">
        <v>43707</v>
      </c>
      <c r="G1286" s="115" t="s">
        <v>1737</v>
      </c>
      <c r="H1286" s="115" t="s">
        <v>337</v>
      </c>
      <c r="I1286" s="115" t="s">
        <v>1804</v>
      </c>
      <c r="J1286" s="115" t="s">
        <v>99</v>
      </c>
      <c r="K1286" s="117">
        <v>4720.83</v>
      </c>
      <c r="L1286" s="117">
        <f>ROUND(L1285+K1286,5)</f>
        <v>21717.74</v>
      </c>
    </row>
    <row r="1287" spans="1:12" x14ac:dyDescent="0.25">
      <c r="A1287" s="115"/>
      <c r="B1287" s="115"/>
      <c r="C1287" s="115" t="s">
        <v>432</v>
      </c>
      <c r="D1287" s="115"/>
      <c r="E1287" s="115"/>
      <c r="F1287" s="135"/>
      <c r="G1287" s="115"/>
      <c r="H1287" s="115"/>
      <c r="I1287" s="115"/>
      <c r="J1287" s="115"/>
      <c r="K1287" s="114">
        <f>ROUND(SUM(K1285:K1286),5)</f>
        <v>4720.83</v>
      </c>
      <c r="L1287" s="114">
        <f>L1286</f>
        <v>21717.74</v>
      </c>
    </row>
    <row r="1288" spans="1:12" x14ac:dyDescent="0.25">
      <c r="A1288" s="107"/>
      <c r="B1288" s="107"/>
      <c r="C1288" s="107" t="s">
        <v>141</v>
      </c>
      <c r="D1288" s="107"/>
      <c r="E1288" s="107"/>
      <c r="F1288" s="133"/>
      <c r="G1288" s="107"/>
      <c r="H1288" s="107"/>
      <c r="I1288" s="107"/>
      <c r="J1288" s="107"/>
      <c r="K1288" s="134"/>
      <c r="L1288" s="134">
        <v>0</v>
      </c>
    </row>
    <row r="1289" spans="1:12" ht="15.75" thickBot="1" x14ac:dyDescent="0.3">
      <c r="A1289" s="101"/>
      <c r="B1289" s="101"/>
      <c r="C1289" s="101"/>
      <c r="D1289" s="101"/>
      <c r="E1289" s="115" t="s">
        <v>329</v>
      </c>
      <c r="F1289" s="135">
        <v>43708</v>
      </c>
      <c r="G1289" s="115" t="s">
        <v>1138</v>
      </c>
      <c r="H1289" s="115" t="s">
        <v>351</v>
      </c>
      <c r="I1289" s="115" t="s">
        <v>1858</v>
      </c>
      <c r="J1289" s="115" t="s">
        <v>376</v>
      </c>
      <c r="K1289" s="117">
        <v>12</v>
      </c>
      <c r="L1289" s="117">
        <f>ROUND(L1288+K1289,5)</f>
        <v>12</v>
      </c>
    </row>
    <row r="1290" spans="1:12" x14ac:dyDescent="0.25">
      <c r="A1290" s="115"/>
      <c r="B1290" s="115"/>
      <c r="C1290" s="115" t="s">
        <v>433</v>
      </c>
      <c r="D1290" s="115"/>
      <c r="E1290" s="115"/>
      <c r="F1290" s="135"/>
      <c r="G1290" s="115"/>
      <c r="H1290" s="115"/>
      <c r="I1290" s="115"/>
      <c r="J1290" s="115"/>
      <c r="K1290" s="114">
        <f>ROUND(SUM(K1288:K1289),5)</f>
        <v>12</v>
      </c>
      <c r="L1290" s="114">
        <f>L1289</f>
        <v>12</v>
      </c>
    </row>
    <row r="1291" spans="1:12" x14ac:dyDescent="0.25">
      <c r="A1291" s="107"/>
      <c r="B1291" s="107"/>
      <c r="C1291" s="107" t="s">
        <v>142</v>
      </c>
      <c r="D1291" s="107"/>
      <c r="E1291" s="107"/>
      <c r="F1291" s="133"/>
      <c r="G1291" s="107"/>
      <c r="H1291" s="107"/>
      <c r="I1291" s="107"/>
      <c r="J1291" s="107"/>
      <c r="K1291" s="134"/>
      <c r="L1291" s="134">
        <v>-573.07000000000005</v>
      </c>
    </row>
    <row r="1292" spans="1:12" x14ac:dyDescent="0.25">
      <c r="A1292" s="115"/>
      <c r="B1292" s="115"/>
      <c r="C1292" s="115"/>
      <c r="D1292" s="115"/>
      <c r="E1292" s="115" t="s">
        <v>329</v>
      </c>
      <c r="F1292" s="135">
        <v>43708</v>
      </c>
      <c r="G1292" s="115" t="s">
        <v>1741</v>
      </c>
      <c r="H1292" s="115" t="s">
        <v>495</v>
      </c>
      <c r="I1292" s="115" t="s">
        <v>1818</v>
      </c>
      <c r="J1292" s="115" t="s">
        <v>294</v>
      </c>
      <c r="K1292" s="114">
        <v>431.87</v>
      </c>
      <c r="L1292" s="114">
        <f>ROUND(L1291+K1292,5)</f>
        <v>-141.19999999999999</v>
      </c>
    </row>
    <row r="1293" spans="1:12" ht="15.75" thickBot="1" x14ac:dyDescent="0.3">
      <c r="A1293" s="115"/>
      <c r="B1293" s="115"/>
      <c r="C1293" s="115"/>
      <c r="D1293" s="115"/>
      <c r="E1293" s="115" t="s">
        <v>329</v>
      </c>
      <c r="F1293" s="135">
        <v>43708</v>
      </c>
      <c r="G1293" s="115" t="s">
        <v>1741</v>
      </c>
      <c r="H1293" s="115" t="s">
        <v>495</v>
      </c>
      <c r="I1293" s="115" t="s">
        <v>1819</v>
      </c>
      <c r="J1293" s="115" t="s">
        <v>294</v>
      </c>
      <c r="K1293" s="117">
        <v>-65.739999999999995</v>
      </c>
      <c r="L1293" s="117">
        <f>ROUND(L1292+K1293,5)</f>
        <v>-206.94</v>
      </c>
    </row>
    <row r="1294" spans="1:12" x14ac:dyDescent="0.25">
      <c r="A1294" s="115"/>
      <c r="B1294" s="115"/>
      <c r="C1294" s="115" t="s">
        <v>434</v>
      </c>
      <c r="D1294" s="115"/>
      <c r="E1294" s="115"/>
      <c r="F1294" s="135"/>
      <c r="G1294" s="115"/>
      <c r="H1294" s="115"/>
      <c r="I1294" s="115"/>
      <c r="J1294" s="115"/>
      <c r="K1294" s="114">
        <f>ROUND(SUM(K1291:K1293),5)</f>
        <v>366.13</v>
      </c>
      <c r="L1294" s="114">
        <f>L1293</f>
        <v>-206.94</v>
      </c>
    </row>
    <row r="1295" spans="1:12" x14ac:dyDescent="0.25">
      <c r="A1295" s="107"/>
      <c r="B1295" s="107"/>
      <c r="C1295" s="107" t="s">
        <v>143</v>
      </c>
      <c r="D1295" s="107"/>
      <c r="E1295" s="107"/>
      <c r="F1295" s="133"/>
      <c r="G1295" s="107"/>
      <c r="H1295" s="107"/>
      <c r="I1295" s="107"/>
      <c r="J1295" s="107"/>
      <c r="K1295" s="134"/>
      <c r="L1295" s="134">
        <v>238.07</v>
      </c>
    </row>
    <row r="1296" spans="1:12" ht="15.75" thickBot="1" x14ac:dyDescent="0.3">
      <c r="A1296" s="101"/>
      <c r="B1296" s="101"/>
      <c r="C1296" s="101"/>
      <c r="D1296" s="101"/>
      <c r="E1296" s="115" t="s">
        <v>329</v>
      </c>
      <c r="F1296" s="135">
        <v>43707</v>
      </c>
      <c r="G1296" s="115" t="s">
        <v>1737</v>
      </c>
      <c r="H1296" s="115" t="s">
        <v>337</v>
      </c>
      <c r="I1296" s="115" t="s">
        <v>1863</v>
      </c>
      <c r="J1296" s="115" t="s">
        <v>99</v>
      </c>
      <c r="K1296" s="117">
        <v>68.180000000000007</v>
      </c>
      <c r="L1296" s="117">
        <f>ROUND(L1295+K1296,5)</f>
        <v>306.25</v>
      </c>
    </row>
    <row r="1297" spans="1:12" x14ac:dyDescent="0.25">
      <c r="A1297" s="115"/>
      <c r="B1297" s="115"/>
      <c r="C1297" s="115" t="s">
        <v>435</v>
      </c>
      <c r="D1297" s="115"/>
      <c r="E1297" s="115"/>
      <c r="F1297" s="135"/>
      <c r="G1297" s="115"/>
      <c r="H1297" s="115"/>
      <c r="I1297" s="115"/>
      <c r="J1297" s="115"/>
      <c r="K1297" s="114">
        <f>ROUND(SUM(K1295:K1296),5)</f>
        <v>68.180000000000007</v>
      </c>
      <c r="L1297" s="114">
        <f>L1296</f>
        <v>306.25</v>
      </c>
    </row>
    <row r="1298" spans="1:12" x14ac:dyDescent="0.25">
      <c r="A1298" s="107"/>
      <c r="B1298" s="107"/>
      <c r="C1298" s="107" t="s">
        <v>144</v>
      </c>
      <c r="D1298" s="107"/>
      <c r="E1298" s="107"/>
      <c r="F1298" s="133"/>
      <c r="G1298" s="107"/>
      <c r="H1298" s="107"/>
      <c r="I1298" s="107"/>
      <c r="J1298" s="107"/>
      <c r="K1298" s="134"/>
      <c r="L1298" s="134">
        <v>3593.14</v>
      </c>
    </row>
    <row r="1299" spans="1:12" x14ac:dyDescent="0.25">
      <c r="A1299" s="115"/>
      <c r="B1299" s="115"/>
      <c r="C1299" s="115"/>
      <c r="D1299" s="115"/>
      <c r="E1299" s="115" t="s">
        <v>329</v>
      </c>
      <c r="F1299" s="135">
        <v>43707</v>
      </c>
      <c r="G1299" s="115" t="s">
        <v>1737</v>
      </c>
      <c r="H1299" s="115" t="s">
        <v>317</v>
      </c>
      <c r="I1299" s="115" t="s">
        <v>1864</v>
      </c>
      <c r="J1299" s="115" t="s">
        <v>99</v>
      </c>
      <c r="K1299" s="114">
        <v>-283.25</v>
      </c>
      <c r="L1299" s="114">
        <f>ROUND(L1298+K1299,5)</f>
        <v>3309.89</v>
      </c>
    </row>
    <row r="1300" spans="1:12" x14ac:dyDescent="0.25">
      <c r="A1300" s="115"/>
      <c r="B1300" s="115"/>
      <c r="C1300" s="115"/>
      <c r="D1300" s="115"/>
      <c r="E1300" s="115" t="s">
        <v>375</v>
      </c>
      <c r="F1300" s="135">
        <v>43708</v>
      </c>
      <c r="G1300" s="115" t="s">
        <v>1706</v>
      </c>
      <c r="H1300" s="115" t="s">
        <v>317</v>
      </c>
      <c r="I1300" s="115" t="s">
        <v>1837</v>
      </c>
      <c r="J1300" s="115" t="s">
        <v>288</v>
      </c>
      <c r="K1300" s="114">
        <v>283.25</v>
      </c>
      <c r="L1300" s="114">
        <f>ROUND(L1299+K1300,5)</f>
        <v>3593.14</v>
      </c>
    </row>
    <row r="1301" spans="1:12" ht="15.75" thickBot="1" x14ac:dyDescent="0.3">
      <c r="A1301" s="115"/>
      <c r="B1301" s="115"/>
      <c r="C1301" s="115"/>
      <c r="D1301" s="115"/>
      <c r="E1301" s="115" t="s">
        <v>375</v>
      </c>
      <c r="F1301" s="135">
        <v>43708</v>
      </c>
      <c r="G1301" s="115" t="s">
        <v>1706</v>
      </c>
      <c r="H1301" s="115" t="s">
        <v>317</v>
      </c>
      <c r="I1301" s="115" t="s">
        <v>1838</v>
      </c>
      <c r="J1301" s="115" t="s">
        <v>288</v>
      </c>
      <c r="K1301" s="117">
        <v>997.98</v>
      </c>
      <c r="L1301" s="117">
        <f>ROUND(L1300+K1301,5)</f>
        <v>4591.12</v>
      </c>
    </row>
    <row r="1302" spans="1:12" x14ac:dyDescent="0.25">
      <c r="A1302" s="115"/>
      <c r="B1302" s="115"/>
      <c r="C1302" s="115" t="s">
        <v>436</v>
      </c>
      <c r="D1302" s="115"/>
      <c r="E1302" s="115"/>
      <c r="F1302" s="135"/>
      <c r="G1302" s="115"/>
      <c r="H1302" s="115"/>
      <c r="I1302" s="115"/>
      <c r="J1302" s="115"/>
      <c r="K1302" s="114">
        <f>ROUND(SUM(K1298:K1301),5)</f>
        <v>997.98</v>
      </c>
      <c r="L1302" s="114">
        <f>L1301</f>
        <v>4591.12</v>
      </c>
    </row>
    <row r="1303" spans="1:12" x14ac:dyDescent="0.25">
      <c r="A1303" s="107"/>
      <c r="B1303" s="107"/>
      <c r="C1303" s="107" t="s">
        <v>145</v>
      </c>
      <c r="D1303" s="107"/>
      <c r="E1303" s="107"/>
      <c r="F1303" s="133"/>
      <c r="G1303" s="107"/>
      <c r="H1303" s="107"/>
      <c r="I1303" s="107"/>
      <c r="J1303" s="107"/>
      <c r="K1303" s="134"/>
      <c r="L1303" s="134">
        <v>0</v>
      </c>
    </row>
    <row r="1304" spans="1:12" x14ac:dyDescent="0.25">
      <c r="A1304" s="115"/>
      <c r="B1304" s="115"/>
      <c r="C1304" s="115" t="s">
        <v>437</v>
      </c>
      <c r="D1304" s="115"/>
      <c r="E1304" s="115"/>
      <c r="F1304" s="135"/>
      <c r="G1304" s="115"/>
      <c r="H1304" s="115"/>
      <c r="I1304" s="115"/>
      <c r="J1304" s="115"/>
      <c r="K1304" s="114"/>
      <c r="L1304" s="114">
        <f>L1303</f>
        <v>0</v>
      </c>
    </row>
    <row r="1305" spans="1:12" x14ac:dyDescent="0.25">
      <c r="A1305" s="107"/>
      <c r="B1305" s="107"/>
      <c r="C1305" s="107" t="s">
        <v>146</v>
      </c>
      <c r="D1305" s="107"/>
      <c r="E1305" s="107"/>
      <c r="F1305" s="133"/>
      <c r="G1305" s="107"/>
      <c r="H1305" s="107"/>
      <c r="I1305" s="107"/>
      <c r="J1305" s="107"/>
      <c r="K1305" s="134"/>
      <c r="L1305" s="134">
        <v>35.22</v>
      </c>
    </row>
    <row r="1306" spans="1:12" ht="15.75" thickBot="1" x14ac:dyDescent="0.3">
      <c r="A1306" s="101"/>
      <c r="B1306" s="101"/>
      <c r="C1306" s="101"/>
      <c r="D1306" s="101"/>
      <c r="E1306" s="115" t="s">
        <v>329</v>
      </c>
      <c r="F1306" s="135">
        <v>43708</v>
      </c>
      <c r="G1306" s="115" t="s">
        <v>1510</v>
      </c>
      <c r="H1306" s="115" t="s">
        <v>500</v>
      </c>
      <c r="I1306" s="115" t="s">
        <v>1511</v>
      </c>
      <c r="J1306" s="115" t="s">
        <v>107</v>
      </c>
      <c r="K1306" s="117">
        <v>35.22</v>
      </c>
      <c r="L1306" s="117">
        <f>ROUND(L1305+K1306,5)</f>
        <v>70.44</v>
      </c>
    </row>
    <row r="1307" spans="1:12" x14ac:dyDescent="0.25">
      <c r="A1307" s="115"/>
      <c r="B1307" s="115"/>
      <c r="C1307" s="115" t="s">
        <v>438</v>
      </c>
      <c r="D1307" s="115"/>
      <c r="E1307" s="115"/>
      <c r="F1307" s="135"/>
      <c r="G1307" s="115"/>
      <c r="H1307" s="115"/>
      <c r="I1307" s="115"/>
      <c r="J1307" s="115"/>
      <c r="K1307" s="114">
        <f>ROUND(SUM(K1305:K1306),5)</f>
        <v>35.22</v>
      </c>
      <c r="L1307" s="114">
        <f>L1306</f>
        <v>70.44</v>
      </c>
    </row>
    <row r="1308" spans="1:12" x14ac:dyDescent="0.25">
      <c r="A1308" s="107"/>
      <c r="B1308" s="107"/>
      <c r="C1308" s="107" t="s">
        <v>147</v>
      </c>
      <c r="D1308" s="107"/>
      <c r="E1308" s="107"/>
      <c r="F1308" s="133"/>
      <c r="G1308" s="107"/>
      <c r="H1308" s="107"/>
      <c r="I1308" s="107"/>
      <c r="J1308" s="107"/>
      <c r="K1308" s="134"/>
      <c r="L1308" s="134">
        <v>0</v>
      </c>
    </row>
    <row r="1309" spans="1:12" ht="15.75" thickBot="1" x14ac:dyDescent="0.3">
      <c r="A1309" s="101"/>
      <c r="B1309" s="101"/>
      <c r="C1309" s="101"/>
      <c r="D1309" s="101"/>
      <c r="E1309" s="115" t="s">
        <v>329</v>
      </c>
      <c r="F1309" s="135">
        <v>43708</v>
      </c>
      <c r="G1309" s="115" t="s">
        <v>1499</v>
      </c>
      <c r="H1309" s="115" t="s">
        <v>318</v>
      </c>
      <c r="I1309" s="115" t="s">
        <v>1789</v>
      </c>
      <c r="J1309" s="115" t="s">
        <v>298</v>
      </c>
      <c r="K1309" s="117">
        <v>100</v>
      </c>
      <c r="L1309" s="117">
        <f>ROUND(L1308+K1309,5)</f>
        <v>100</v>
      </c>
    </row>
    <row r="1310" spans="1:12" x14ac:dyDescent="0.25">
      <c r="A1310" s="115"/>
      <c r="B1310" s="115"/>
      <c r="C1310" s="115" t="s">
        <v>439</v>
      </c>
      <c r="D1310" s="115"/>
      <c r="E1310" s="115"/>
      <c r="F1310" s="135"/>
      <c r="G1310" s="115"/>
      <c r="H1310" s="115"/>
      <c r="I1310" s="115"/>
      <c r="J1310" s="115"/>
      <c r="K1310" s="114">
        <f>ROUND(SUM(K1308:K1309),5)</f>
        <v>100</v>
      </c>
      <c r="L1310" s="114">
        <f>L1309</f>
        <v>100</v>
      </c>
    </row>
    <row r="1311" spans="1:12" x14ac:dyDescent="0.25">
      <c r="A1311" s="107"/>
      <c r="B1311" s="107"/>
      <c r="C1311" s="107" t="s">
        <v>148</v>
      </c>
      <c r="D1311" s="107"/>
      <c r="E1311" s="107"/>
      <c r="F1311" s="133"/>
      <c r="G1311" s="107"/>
      <c r="H1311" s="107"/>
      <c r="I1311" s="107"/>
      <c r="J1311" s="107"/>
      <c r="K1311" s="134"/>
      <c r="L1311" s="134">
        <v>0</v>
      </c>
    </row>
    <row r="1312" spans="1:12" x14ac:dyDescent="0.25">
      <c r="A1312" s="107"/>
      <c r="B1312" s="107"/>
      <c r="C1312" s="107"/>
      <c r="D1312" s="107" t="s">
        <v>149</v>
      </c>
      <c r="E1312" s="107"/>
      <c r="F1312" s="133"/>
      <c r="G1312" s="107"/>
      <c r="H1312" s="107"/>
      <c r="I1312" s="107"/>
      <c r="J1312" s="107"/>
      <c r="K1312" s="134"/>
      <c r="L1312" s="134">
        <v>0</v>
      </c>
    </row>
    <row r="1313" spans="1:12" x14ac:dyDescent="0.25">
      <c r="A1313" s="115"/>
      <c r="B1313" s="115"/>
      <c r="C1313" s="115"/>
      <c r="D1313" s="115" t="s">
        <v>782</v>
      </c>
      <c r="E1313" s="115"/>
      <c r="F1313" s="135"/>
      <c r="G1313" s="115"/>
      <c r="H1313" s="115"/>
      <c r="I1313" s="115"/>
      <c r="J1313" s="115"/>
      <c r="K1313" s="114"/>
      <c r="L1313" s="114">
        <f>L1312</f>
        <v>0</v>
      </c>
    </row>
    <row r="1314" spans="1:12" x14ac:dyDescent="0.25">
      <c r="A1314" s="107"/>
      <c r="B1314" s="107"/>
      <c r="C1314" s="107"/>
      <c r="D1314" s="107" t="s">
        <v>150</v>
      </c>
      <c r="E1314" s="107"/>
      <c r="F1314" s="133"/>
      <c r="G1314" s="107"/>
      <c r="H1314" s="107"/>
      <c r="I1314" s="107"/>
      <c r="J1314" s="107"/>
      <c r="K1314" s="134"/>
      <c r="L1314" s="134">
        <v>0</v>
      </c>
    </row>
    <row r="1315" spans="1:12" x14ac:dyDescent="0.25">
      <c r="A1315" s="115"/>
      <c r="B1315" s="115"/>
      <c r="C1315" s="115"/>
      <c r="D1315" s="115" t="s">
        <v>440</v>
      </c>
      <c r="E1315" s="115"/>
      <c r="F1315" s="135"/>
      <c r="G1315" s="115"/>
      <c r="H1315" s="115"/>
      <c r="I1315" s="115"/>
      <c r="J1315" s="115"/>
      <c r="K1315" s="114"/>
      <c r="L1315" s="114">
        <f>L1314</f>
        <v>0</v>
      </c>
    </row>
    <row r="1316" spans="1:12" x14ac:dyDescent="0.25">
      <c r="A1316" s="107"/>
      <c r="B1316" s="107"/>
      <c r="C1316" s="107"/>
      <c r="D1316" s="107" t="s">
        <v>783</v>
      </c>
      <c r="E1316" s="107"/>
      <c r="F1316" s="133"/>
      <c r="G1316" s="107"/>
      <c r="H1316" s="107"/>
      <c r="I1316" s="107"/>
      <c r="J1316" s="107"/>
      <c r="K1316" s="134"/>
      <c r="L1316" s="134">
        <v>0</v>
      </c>
    </row>
    <row r="1317" spans="1:12" x14ac:dyDescent="0.25">
      <c r="A1317" s="115"/>
      <c r="B1317" s="115"/>
      <c r="C1317" s="115"/>
      <c r="D1317" s="115" t="s">
        <v>784</v>
      </c>
      <c r="E1317" s="115"/>
      <c r="F1317" s="135"/>
      <c r="G1317" s="115"/>
      <c r="H1317" s="115"/>
      <c r="I1317" s="115"/>
      <c r="J1317" s="115"/>
      <c r="K1317" s="114"/>
      <c r="L1317" s="114">
        <f>L1316</f>
        <v>0</v>
      </c>
    </row>
    <row r="1318" spans="1:12" x14ac:dyDescent="0.25">
      <c r="A1318" s="107"/>
      <c r="B1318" s="107"/>
      <c r="C1318" s="107"/>
      <c r="D1318" s="107" t="s">
        <v>151</v>
      </c>
      <c r="E1318" s="107"/>
      <c r="F1318" s="133"/>
      <c r="G1318" s="107"/>
      <c r="H1318" s="107"/>
      <c r="I1318" s="107"/>
      <c r="J1318" s="107"/>
      <c r="K1318" s="134"/>
      <c r="L1318" s="134">
        <v>0</v>
      </c>
    </row>
    <row r="1319" spans="1:12" ht="15.75" thickBot="1" x14ac:dyDescent="0.3">
      <c r="A1319" s="115"/>
      <c r="B1319" s="115"/>
      <c r="C1319" s="115"/>
      <c r="D1319" s="115" t="s">
        <v>441</v>
      </c>
      <c r="E1319" s="115"/>
      <c r="F1319" s="135"/>
      <c r="G1319" s="115"/>
      <c r="H1319" s="115"/>
      <c r="I1319" s="115"/>
      <c r="J1319" s="115"/>
      <c r="K1319" s="117"/>
      <c r="L1319" s="117">
        <f>L1318</f>
        <v>0</v>
      </c>
    </row>
    <row r="1320" spans="1:12" x14ac:dyDescent="0.25">
      <c r="A1320" s="115"/>
      <c r="B1320" s="115"/>
      <c r="C1320" s="115" t="s">
        <v>152</v>
      </c>
      <c r="D1320" s="115"/>
      <c r="E1320" s="115"/>
      <c r="F1320" s="135"/>
      <c r="G1320" s="115"/>
      <c r="H1320" s="115"/>
      <c r="I1320" s="115"/>
      <c r="J1320" s="115"/>
      <c r="K1320" s="114"/>
      <c r="L1320" s="114">
        <f>ROUND(L1313+L1315+L1317+L1319,5)</f>
        <v>0</v>
      </c>
    </row>
    <row r="1321" spans="1:12" x14ac:dyDescent="0.25">
      <c r="A1321" s="107"/>
      <c r="B1321" s="107"/>
      <c r="C1321" s="107" t="s">
        <v>153</v>
      </c>
      <c r="D1321" s="107"/>
      <c r="E1321" s="107"/>
      <c r="F1321" s="133"/>
      <c r="G1321" s="107"/>
      <c r="H1321" s="107"/>
      <c r="I1321" s="107"/>
      <c r="J1321" s="107"/>
      <c r="K1321" s="134"/>
      <c r="L1321" s="134">
        <v>0</v>
      </c>
    </row>
    <row r="1322" spans="1:12" x14ac:dyDescent="0.25">
      <c r="A1322" s="115"/>
      <c r="B1322" s="115"/>
      <c r="C1322" s="115" t="s">
        <v>785</v>
      </c>
      <c r="D1322" s="115"/>
      <c r="E1322" s="115"/>
      <c r="F1322" s="135"/>
      <c r="G1322" s="115"/>
      <c r="H1322" s="115"/>
      <c r="I1322" s="115"/>
      <c r="J1322" s="115"/>
      <c r="K1322" s="114"/>
      <c r="L1322" s="114">
        <f>L1321</f>
        <v>0</v>
      </c>
    </row>
    <row r="1323" spans="1:12" x14ac:dyDescent="0.25">
      <c r="A1323" s="107"/>
      <c r="B1323" s="107"/>
      <c r="C1323" s="107" t="s">
        <v>154</v>
      </c>
      <c r="D1323" s="107"/>
      <c r="E1323" s="107"/>
      <c r="F1323" s="133"/>
      <c r="G1323" s="107"/>
      <c r="H1323" s="107"/>
      <c r="I1323" s="107"/>
      <c r="J1323" s="107"/>
      <c r="K1323" s="134"/>
      <c r="L1323" s="134">
        <v>83.52</v>
      </c>
    </row>
    <row r="1324" spans="1:12" x14ac:dyDescent="0.25">
      <c r="A1324" s="115"/>
      <c r="B1324" s="115"/>
      <c r="C1324" s="115" t="s">
        <v>442</v>
      </c>
      <c r="D1324" s="115"/>
      <c r="E1324" s="115"/>
      <c r="F1324" s="135"/>
      <c r="G1324" s="115"/>
      <c r="H1324" s="115"/>
      <c r="I1324" s="115"/>
      <c r="J1324" s="115"/>
      <c r="K1324" s="114"/>
      <c r="L1324" s="114">
        <f>L1323</f>
        <v>83.52</v>
      </c>
    </row>
    <row r="1325" spans="1:12" x14ac:dyDescent="0.25">
      <c r="A1325" s="107"/>
      <c r="B1325" s="107"/>
      <c r="C1325" s="107" t="s">
        <v>155</v>
      </c>
      <c r="D1325" s="107"/>
      <c r="E1325" s="107"/>
      <c r="F1325" s="133"/>
      <c r="G1325" s="107"/>
      <c r="H1325" s="107"/>
      <c r="I1325" s="107"/>
      <c r="J1325" s="107"/>
      <c r="K1325" s="134"/>
      <c r="L1325" s="134">
        <v>0</v>
      </c>
    </row>
    <row r="1326" spans="1:12" ht="15.75" thickBot="1" x14ac:dyDescent="0.3">
      <c r="A1326" s="101"/>
      <c r="B1326" s="101"/>
      <c r="C1326" s="101"/>
      <c r="D1326" s="101"/>
      <c r="E1326" s="115" t="s">
        <v>375</v>
      </c>
      <c r="F1326" s="135">
        <v>43682</v>
      </c>
      <c r="G1326" s="115" t="s">
        <v>1538</v>
      </c>
      <c r="H1326" s="115" t="s">
        <v>1385</v>
      </c>
      <c r="I1326" s="115" t="s">
        <v>1539</v>
      </c>
      <c r="J1326" s="115" t="s">
        <v>288</v>
      </c>
      <c r="K1326" s="117">
        <v>24.12</v>
      </c>
      <c r="L1326" s="117">
        <f>ROUND(L1325+K1326,5)</f>
        <v>24.12</v>
      </c>
    </row>
    <row r="1327" spans="1:12" x14ac:dyDescent="0.25">
      <c r="A1327" s="115"/>
      <c r="B1327" s="115"/>
      <c r="C1327" s="115" t="s">
        <v>786</v>
      </c>
      <c r="D1327" s="115"/>
      <c r="E1327" s="115"/>
      <c r="F1327" s="135"/>
      <c r="G1327" s="115"/>
      <c r="H1327" s="115"/>
      <c r="I1327" s="115"/>
      <c r="J1327" s="115"/>
      <c r="K1327" s="114">
        <f>ROUND(SUM(K1325:K1326),5)</f>
        <v>24.12</v>
      </c>
      <c r="L1327" s="114">
        <f>L1326</f>
        <v>24.12</v>
      </c>
    </row>
    <row r="1328" spans="1:12" x14ac:dyDescent="0.25">
      <c r="A1328" s="107"/>
      <c r="B1328" s="107"/>
      <c r="C1328" s="107" t="s">
        <v>787</v>
      </c>
      <c r="D1328" s="107"/>
      <c r="E1328" s="107"/>
      <c r="F1328" s="133"/>
      <c r="G1328" s="107"/>
      <c r="H1328" s="107"/>
      <c r="I1328" s="107"/>
      <c r="J1328" s="107"/>
      <c r="K1328" s="134"/>
      <c r="L1328" s="134">
        <v>0</v>
      </c>
    </row>
    <row r="1329" spans="1:12" x14ac:dyDescent="0.25">
      <c r="A1329" s="115"/>
      <c r="B1329" s="115"/>
      <c r="C1329" s="115" t="s">
        <v>788</v>
      </c>
      <c r="D1329" s="115"/>
      <c r="E1329" s="115"/>
      <c r="F1329" s="135"/>
      <c r="G1329" s="115"/>
      <c r="H1329" s="115"/>
      <c r="I1329" s="115"/>
      <c r="J1329" s="115"/>
      <c r="K1329" s="114"/>
      <c r="L1329" s="114">
        <f>L1328</f>
        <v>0</v>
      </c>
    </row>
    <row r="1330" spans="1:12" x14ac:dyDescent="0.25">
      <c r="A1330" s="107"/>
      <c r="B1330" s="107"/>
      <c r="C1330" s="107" t="s">
        <v>789</v>
      </c>
      <c r="D1330" s="107"/>
      <c r="E1330" s="107"/>
      <c r="F1330" s="133"/>
      <c r="G1330" s="107"/>
      <c r="H1330" s="107"/>
      <c r="I1330" s="107"/>
      <c r="J1330" s="107"/>
      <c r="K1330" s="134"/>
      <c r="L1330" s="134">
        <v>0</v>
      </c>
    </row>
    <row r="1331" spans="1:12" x14ac:dyDescent="0.25">
      <c r="A1331" s="115"/>
      <c r="B1331" s="115"/>
      <c r="C1331" s="115" t="s">
        <v>790</v>
      </c>
      <c r="D1331" s="115"/>
      <c r="E1331" s="115"/>
      <c r="F1331" s="135"/>
      <c r="G1331" s="115"/>
      <c r="H1331" s="115"/>
      <c r="I1331" s="115"/>
      <c r="J1331" s="115"/>
      <c r="K1331" s="114"/>
      <c r="L1331" s="114">
        <f>L1330</f>
        <v>0</v>
      </c>
    </row>
    <row r="1332" spans="1:12" x14ac:dyDescent="0.25">
      <c r="A1332" s="107"/>
      <c r="B1332" s="107"/>
      <c r="C1332" s="107" t="s">
        <v>791</v>
      </c>
      <c r="D1332" s="107"/>
      <c r="E1332" s="107"/>
      <c r="F1332" s="133"/>
      <c r="G1332" s="107"/>
      <c r="H1332" s="107"/>
      <c r="I1332" s="107"/>
      <c r="J1332" s="107"/>
      <c r="K1332" s="134"/>
      <c r="L1332" s="134">
        <v>0</v>
      </c>
    </row>
    <row r="1333" spans="1:12" ht="15.75" thickBot="1" x14ac:dyDescent="0.3">
      <c r="A1333" s="115"/>
      <c r="B1333" s="115"/>
      <c r="C1333" s="115" t="s">
        <v>792</v>
      </c>
      <c r="D1333" s="115"/>
      <c r="E1333" s="115"/>
      <c r="F1333" s="135"/>
      <c r="G1333" s="115"/>
      <c r="H1333" s="115"/>
      <c r="I1333" s="115"/>
      <c r="J1333" s="115"/>
      <c r="K1333" s="117"/>
      <c r="L1333" s="117">
        <f>L1332</f>
        <v>0</v>
      </c>
    </row>
    <row r="1334" spans="1:12" x14ac:dyDescent="0.25">
      <c r="A1334" s="115"/>
      <c r="B1334" s="115" t="s">
        <v>156</v>
      </c>
      <c r="C1334" s="115"/>
      <c r="D1334" s="115"/>
      <c r="E1334" s="115"/>
      <c r="F1334" s="135"/>
      <c r="G1334" s="115"/>
      <c r="H1334" s="115"/>
      <c r="I1334" s="115"/>
      <c r="J1334" s="115"/>
      <c r="K1334" s="114">
        <f>ROUND(K1282+K1284+K1287+K1290+K1294+K1297+K1302+K1304+K1307+K1310+K1320+K1322+K1324+K1327+K1329+K1331+K1333,5)</f>
        <v>6324.46</v>
      </c>
      <c r="L1334" s="114">
        <f>ROUND(L1282+L1284+L1287+L1290+L1294+L1297+L1302+L1304+L1307+L1310+L1320+L1322+L1324+L1327+L1329+L1331+L1333,5)</f>
        <v>26698.25</v>
      </c>
    </row>
    <row r="1335" spans="1:12" x14ac:dyDescent="0.25">
      <c r="A1335" s="107"/>
      <c r="B1335" s="107" t="s">
        <v>793</v>
      </c>
      <c r="C1335" s="107"/>
      <c r="D1335" s="107"/>
      <c r="E1335" s="107"/>
      <c r="F1335" s="133"/>
      <c r="G1335" s="107"/>
      <c r="H1335" s="107"/>
      <c r="I1335" s="107"/>
      <c r="J1335" s="107"/>
      <c r="K1335" s="134"/>
      <c r="L1335" s="134">
        <v>0</v>
      </c>
    </row>
    <row r="1336" spans="1:12" x14ac:dyDescent="0.25">
      <c r="A1336" s="107"/>
      <c r="B1336" s="107"/>
      <c r="C1336" s="107" t="s">
        <v>794</v>
      </c>
      <c r="D1336" s="107"/>
      <c r="E1336" s="107"/>
      <c r="F1336" s="133"/>
      <c r="G1336" s="107"/>
      <c r="H1336" s="107"/>
      <c r="I1336" s="107"/>
      <c r="J1336" s="107"/>
      <c r="K1336" s="134"/>
      <c r="L1336" s="134">
        <v>0</v>
      </c>
    </row>
    <row r="1337" spans="1:12" x14ac:dyDescent="0.25">
      <c r="A1337" s="115"/>
      <c r="B1337" s="115"/>
      <c r="C1337" s="115" t="s">
        <v>795</v>
      </c>
      <c r="D1337" s="115"/>
      <c r="E1337" s="115"/>
      <c r="F1337" s="135"/>
      <c r="G1337" s="115"/>
      <c r="H1337" s="115"/>
      <c r="I1337" s="115"/>
      <c r="J1337" s="115"/>
      <c r="K1337" s="114"/>
      <c r="L1337" s="114">
        <f>L1336</f>
        <v>0</v>
      </c>
    </row>
    <row r="1338" spans="1:12" x14ac:dyDescent="0.25">
      <c r="A1338" s="107"/>
      <c r="B1338" s="107"/>
      <c r="C1338" s="107" t="s">
        <v>796</v>
      </c>
      <c r="D1338" s="107"/>
      <c r="E1338" s="107"/>
      <c r="F1338" s="133"/>
      <c r="G1338" s="107"/>
      <c r="H1338" s="107"/>
      <c r="I1338" s="107"/>
      <c r="J1338" s="107"/>
      <c r="K1338" s="134"/>
      <c r="L1338" s="134">
        <v>0</v>
      </c>
    </row>
    <row r="1339" spans="1:12" ht="15.75" thickBot="1" x14ac:dyDescent="0.3">
      <c r="A1339" s="115"/>
      <c r="B1339" s="115"/>
      <c r="C1339" s="115" t="s">
        <v>797</v>
      </c>
      <c r="D1339" s="115"/>
      <c r="E1339" s="115"/>
      <c r="F1339" s="135"/>
      <c r="G1339" s="115"/>
      <c r="H1339" s="115"/>
      <c r="I1339" s="115"/>
      <c r="J1339" s="115"/>
      <c r="K1339" s="117"/>
      <c r="L1339" s="117">
        <f>L1338</f>
        <v>0</v>
      </c>
    </row>
    <row r="1340" spans="1:12" x14ac:dyDescent="0.25">
      <c r="A1340" s="115"/>
      <c r="B1340" s="115" t="s">
        <v>798</v>
      </c>
      <c r="C1340" s="115"/>
      <c r="D1340" s="115"/>
      <c r="E1340" s="115"/>
      <c r="F1340" s="135"/>
      <c r="G1340" s="115"/>
      <c r="H1340" s="115"/>
      <c r="I1340" s="115"/>
      <c r="J1340" s="115"/>
      <c r="K1340" s="114"/>
      <c r="L1340" s="114">
        <f>ROUND(L1337+L1339,5)</f>
        <v>0</v>
      </c>
    </row>
    <row r="1341" spans="1:12" x14ac:dyDescent="0.25">
      <c r="A1341" s="107"/>
      <c r="B1341" s="107" t="s">
        <v>799</v>
      </c>
      <c r="C1341" s="107"/>
      <c r="D1341" s="107"/>
      <c r="E1341" s="107"/>
      <c r="F1341" s="133"/>
      <c r="G1341" s="107"/>
      <c r="H1341" s="107"/>
      <c r="I1341" s="107"/>
      <c r="J1341" s="107"/>
      <c r="K1341" s="134"/>
      <c r="L1341" s="134">
        <v>0</v>
      </c>
    </row>
    <row r="1342" spans="1:12" x14ac:dyDescent="0.25">
      <c r="A1342" s="107"/>
      <c r="B1342" s="107"/>
      <c r="C1342" s="107" t="s">
        <v>800</v>
      </c>
      <c r="D1342" s="107"/>
      <c r="E1342" s="107"/>
      <c r="F1342" s="133"/>
      <c r="G1342" s="107"/>
      <c r="H1342" s="107"/>
      <c r="I1342" s="107"/>
      <c r="J1342" s="107"/>
      <c r="K1342" s="134"/>
      <c r="L1342" s="134">
        <v>0</v>
      </c>
    </row>
    <row r="1343" spans="1:12" x14ac:dyDescent="0.25">
      <c r="A1343" s="115"/>
      <c r="B1343" s="115"/>
      <c r="C1343" s="115" t="s">
        <v>801</v>
      </c>
      <c r="D1343" s="115"/>
      <c r="E1343" s="115"/>
      <c r="F1343" s="135"/>
      <c r="G1343" s="115"/>
      <c r="H1343" s="115"/>
      <c r="I1343" s="115"/>
      <c r="J1343" s="115"/>
      <c r="K1343" s="114"/>
      <c r="L1343" s="114">
        <f>L1342</f>
        <v>0</v>
      </c>
    </row>
    <row r="1344" spans="1:12" x14ac:dyDescent="0.25">
      <c r="A1344" s="107"/>
      <c r="B1344" s="107"/>
      <c r="C1344" s="107" t="s">
        <v>802</v>
      </c>
      <c r="D1344" s="107"/>
      <c r="E1344" s="107"/>
      <c r="F1344" s="133"/>
      <c r="G1344" s="107"/>
      <c r="H1344" s="107"/>
      <c r="I1344" s="107"/>
      <c r="J1344" s="107"/>
      <c r="K1344" s="134"/>
      <c r="L1344" s="134">
        <v>0</v>
      </c>
    </row>
    <row r="1345" spans="1:12" x14ac:dyDescent="0.25">
      <c r="A1345" s="115"/>
      <c r="B1345" s="115"/>
      <c r="C1345" s="115" t="s">
        <v>803</v>
      </c>
      <c r="D1345" s="115"/>
      <c r="E1345" s="115"/>
      <c r="F1345" s="135"/>
      <c r="G1345" s="115"/>
      <c r="H1345" s="115"/>
      <c r="I1345" s="115"/>
      <c r="J1345" s="115"/>
      <c r="K1345" s="114"/>
      <c r="L1345" s="114">
        <f>L1344</f>
        <v>0</v>
      </c>
    </row>
    <row r="1346" spans="1:12" x14ac:dyDescent="0.25">
      <c r="A1346" s="107"/>
      <c r="B1346" s="107"/>
      <c r="C1346" s="107" t="s">
        <v>804</v>
      </c>
      <c r="D1346" s="107"/>
      <c r="E1346" s="107"/>
      <c r="F1346" s="133"/>
      <c r="G1346" s="107"/>
      <c r="H1346" s="107"/>
      <c r="I1346" s="107"/>
      <c r="J1346" s="107"/>
      <c r="K1346" s="134"/>
      <c r="L1346" s="134">
        <v>0</v>
      </c>
    </row>
    <row r="1347" spans="1:12" x14ac:dyDescent="0.25">
      <c r="A1347" s="115"/>
      <c r="B1347" s="115"/>
      <c r="C1347" s="115" t="s">
        <v>805</v>
      </c>
      <c r="D1347" s="115"/>
      <c r="E1347" s="115"/>
      <c r="F1347" s="135"/>
      <c r="G1347" s="115"/>
      <c r="H1347" s="115"/>
      <c r="I1347" s="115"/>
      <c r="J1347" s="115"/>
      <c r="K1347" s="114"/>
      <c r="L1347" s="114">
        <f>L1346</f>
        <v>0</v>
      </c>
    </row>
    <row r="1348" spans="1:12" x14ac:dyDescent="0.25">
      <c r="A1348" s="107"/>
      <c r="B1348" s="107"/>
      <c r="C1348" s="107" t="s">
        <v>806</v>
      </c>
      <c r="D1348" s="107"/>
      <c r="E1348" s="107"/>
      <c r="F1348" s="133"/>
      <c r="G1348" s="107"/>
      <c r="H1348" s="107"/>
      <c r="I1348" s="107"/>
      <c r="J1348" s="107"/>
      <c r="K1348" s="134"/>
      <c r="L1348" s="134">
        <v>0</v>
      </c>
    </row>
    <row r="1349" spans="1:12" x14ac:dyDescent="0.25">
      <c r="A1349" s="115"/>
      <c r="B1349" s="115"/>
      <c r="C1349" s="115" t="s">
        <v>807</v>
      </c>
      <c r="D1349" s="115"/>
      <c r="E1349" s="115"/>
      <c r="F1349" s="135"/>
      <c r="G1349" s="115"/>
      <c r="H1349" s="115"/>
      <c r="I1349" s="115"/>
      <c r="J1349" s="115"/>
      <c r="K1349" s="114"/>
      <c r="L1349" s="114">
        <f>L1348</f>
        <v>0</v>
      </c>
    </row>
    <row r="1350" spans="1:12" x14ac:dyDescent="0.25">
      <c r="A1350" s="107"/>
      <c r="B1350" s="107"/>
      <c r="C1350" s="107" t="s">
        <v>808</v>
      </c>
      <c r="D1350" s="107"/>
      <c r="E1350" s="107"/>
      <c r="F1350" s="133"/>
      <c r="G1350" s="107"/>
      <c r="H1350" s="107"/>
      <c r="I1350" s="107"/>
      <c r="J1350" s="107"/>
      <c r="K1350" s="134"/>
      <c r="L1350" s="134">
        <v>0</v>
      </c>
    </row>
    <row r="1351" spans="1:12" x14ac:dyDescent="0.25">
      <c r="A1351" s="115"/>
      <c r="B1351" s="115"/>
      <c r="C1351" s="115" t="s">
        <v>809</v>
      </c>
      <c r="D1351" s="115"/>
      <c r="E1351" s="115"/>
      <c r="F1351" s="135"/>
      <c r="G1351" s="115"/>
      <c r="H1351" s="115"/>
      <c r="I1351" s="115"/>
      <c r="J1351" s="115"/>
      <c r="K1351" s="114"/>
      <c r="L1351" s="114">
        <f>L1350</f>
        <v>0</v>
      </c>
    </row>
    <row r="1352" spans="1:12" x14ac:dyDescent="0.25">
      <c r="A1352" s="107"/>
      <c r="B1352" s="107"/>
      <c r="C1352" s="107" t="s">
        <v>810</v>
      </c>
      <c r="D1352" s="107"/>
      <c r="E1352" s="107"/>
      <c r="F1352" s="133"/>
      <c r="G1352" s="107"/>
      <c r="H1352" s="107"/>
      <c r="I1352" s="107"/>
      <c r="J1352" s="107"/>
      <c r="K1352" s="134"/>
      <c r="L1352" s="134">
        <v>0</v>
      </c>
    </row>
    <row r="1353" spans="1:12" x14ac:dyDescent="0.25">
      <c r="A1353" s="115"/>
      <c r="B1353" s="115"/>
      <c r="C1353" s="115" t="s">
        <v>811</v>
      </c>
      <c r="D1353" s="115"/>
      <c r="E1353" s="115"/>
      <c r="F1353" s="135"/>
      <c r="G1353" s="115"/>
      <c r="H1353" s="115"/>
      <c r="I1353" s="115"/>
      <c r="J1353" s="115"/>
      <c r="K1353" s="114"/>
      <c r="L1353" s="114">
        <f>L1352</f>
        <v>0</v>
      </c>
    </row>
    <row r="1354" spans="1:12" x14ac:dyDescent="0.25">
      <c r="A1354" s="107"/>
      <c r="B1354" s="107"/>
      <c r="C1354" s="107" t="s">
        <v>812</v>
      </c>
      <c r="D1354" s="107"/>
      <c r="E1354" s="107"/>
      <c r="F1354" s="133"/>
      <c r="G1354" s="107"/>
      <c r="H1354" s="107"/>
      <c r="I1354" s="107"/>
      <c r="J1354" s="107"/>
      <c r="K1354" s="134"/>
      <c r="L1354" s="134">
        <v>0</v>
      </c>
    </row>
    <row r="1355" spans="1:12" x14ac:dyDescent="0.25">
      <c r="A1355" s="115"/>
      <c r="B1355" s="115"/>
      <c r="C1355" s="115" t="s">
        <v>813</v>
      </c>
      <c r="D1355" s="115"/>
      <c r="E1355" s="115"/>
      <c r="F1355" s="135"/>
      <c r="G1355" s="115"/>
      <c r="H1355" s="115"/>
      <c r="I1355" s="115"/>
      <c r="J1355" s="115"/>
      <c r="K1355" s="114"/>
      <c r="L1355" s="114">
        <f>L1354</f>
        <v>0</v>
      </c>
    </row>
    <row r="1356" spans="1:12" x14ac:dyDescent="0.25">
      <c r="A1356" s="107"/>
      <c r="B1356" s="107"/>
      <c r="C1356" s="107" t="s">
        <v>814</v>
      </c>
      <c r="D1356" s="107"/>
      <c r="E1356" s="107"/>
      <c r="F1356" s="133"/>
      <c r="G1356" s="107"/>
      <c r="H1356" s="107"/>
      <c r="I1356" s="107"/>
      <c r="J1356" s="107"/>
      <c r="K1356" s="134"/>
      <c r="L1356" s="134">
        <v>0</v>
      </c>
    </row>
    <row r="1357" spans="1:12" x14ac:dyDescent="0.25">
      <c r="A1357" s="115"/>
      <c r="B1357" s="115"/>
      <c r="C1357" s="115" t="s">
        <v>815</v>
      </c>
      <c r="D1357" s="115"/>
      <c r="E1357" s="115"/>
      <c r="F1357" s="135"/>
      <c r="G1357" s="115"/>
      <c r="H1357" s="115"/>
      <c r="I1357" s="115"/>
      <c r="J1357" s="115"/>
      <c r="K1357" s="114"/>
      <c r="L1357" s="114">
        <f>L1356</f>
        <v>0</v>
      </c>
    </row>
    <row r="1358" spans="1:12" x14ac:dyDescent="0.25">
      <c r="A1358" s="107"/>
      <c r="B1358" s="107"/>
      <c r="C1358" s="107" t="s">
        <v>816</v>
      </c>
      <c r="D1358" s="107"/>
      <c r="E1358" s="107"/>
      <c r="F1358" s="133"/>
      <c r="G1358" s="107"/>
      <c r="H1358" s="107"/>
      <c r="I1358" s="107"/>
      <c r="J1358" s="107"/>
      <c r="K1358" s="134"/>
      <c r="L1358" s="134">
        <v>0</v>
      </c>
    </row>
    <row r="1359" spans="1:12" x14ac:dyDescent="0.25">
      <c r="A1359" s="115"/>
      <c r="B1359" s="115"/>
      <c r="C1359" s="115" t="s">
        <v>817</v>
      </c>
      <c r="D1359" s="115"/>
      <c r="E1359" s="115"/>
      <c r="F1359" s="135"/>
      <c r="G1359" s="115"/>
      <c r="H1359" s="115"/>
      <c r="I1359" s="115"/>
      <c r="J1359" s="115"/>
      <c r="K1359" s="114"/>
      <c r="L1359" s="114">
        <f>L1358</f>
        <v>0</v>
      </c>
    </row>
    <row r="1360" spans="1:12" x14ac:dyDescent="0.25">
      <c r="A1360" s="107"/>
      <c r="B1360" s="107"/>
      <c r="C1360" s="107" t="s">
        <v>818</v>
      </c>
      <c r="D1360" s="107"/>
      <c r="E1360" s="107"/>
      <c r="F1360" s="133"/>
      <c r="G1360" s="107"/>
      <c r="H1360" s="107"/>
      <c r="I1360" s="107"/>
      <c r="J1360" s="107"/>
      <c r="K1360" s="134"/>
      <c r="L1360" s="134">
        <v>0</v>
      </c>
    </row>
    <row r="1361" spans="1:12" x14ac:dyDescent="0.25">
      <c r="A1361" s="115"/>
      <c r="B1361" s="115"/>
      <c r="C1361" s="115" t="s">
        <v>819</v>
      </c>
      <c r="D1361" s="115"/>
      <c r="E1361" s="115"/>
      <c r="F1361" s="135"/>
      <c r="G1361" s="115"/>
      <c r="H1361" s="115"/>
      <c r="I1361" s="115"/>
      <c r="J1361" s="115"/>
      <c r="K1361" s="114"/>
      <c r="L1361" s="114">
        <f>L1360</f>
        <v>0</v>
      </c>
    </row>
    <row r="1362" spans="1:12" x14ac:dyDescent="0.25">
      <c r="A1362" s="107"/>
      <c r="B1362" s="107"/>
      <c r="C1362" s="107" t="s">
        <v>820</v>
      </c>
      <c r="D1362" s="107"/>
      <c r="E1362" s="107"/>
      <c r="F1362" s="133"/>
      <c r="G1362" s="107"/>
      <c r="H1362" s="107"/>
      <c r="I1362" s="107"/>
      <c r="J1362" s="107"/>
      <c r="K1362" s="134"/>
      <c r="L1362" s="134">
        <v>0</v>
      </c>
    </row>
    <row r="1363" spans="1:12" ht="15.75" thickBot="1" x14ac:dyDescent="0.3">
      <c r="A1363" s="115"/>
      <c r="B1363" s="115"/>
      <c r="C1363" s="115" t="s">
        <v>821</v>
      </c>
      <c r="D1363" s="115"/>
      <c r="E1363" s="115"/>
      <c r="F1363" s="135"/>
      <c r="G1363" s="115"/>
      <c r="H1363" s="115"/>
      <c r="I1363" s="115"/>
      <c r="J1363" s="115"/>
      <c r="K1363" s="117"/>
      <c r="L1363" s="117">
        <f>L1362</f>
        <v>0</v>
      </c>
    </row>
    <row r="1364" spans="1:12" x14ac:dyDescent="0.25">
      <c r="A1364" s="115"/>
      <c r="B1364" s="115" t="s">
        <v>822</v>
      </c>
      <c r="C1364" s="115"/>
      <c r="D1364" s="115"/>
      <c r="E1364" s="115"/>
      <c r="F1364" s="135"/>
      <c r="G1364" s="115"/>
      <c r="H1364" s="115"/>
      <c r="I1364" s="115"/>
      <c r="J1364" s="115"/>
      <c r="K1364" s="114"/>
      <c r="L1364" s="114">
        <f>ROUND(L1343+L1345+L1347+L1349+L1351+L1353+L1355+L1357+L1359+L1361+L1363,5)</f>
        <v>0</v>
      </c>
    </row>
    <row r="1365" spans="1:12" x14ac:dyDescent="0.25">
      <c r="A1365" s="107"/>
      <c r="B1365" s="107" t="s">
        <v>823</v>
      </c>
      <c r="C1365" s="107"/>
      <c r="D1365" s="107"/>
      <c r="E1365" s="107"/>
      <c r="F1365" s="133"/>
      <c r="G1365" s="107"/>
      <c r="H1365" s="107"/>
      <c r="I1365" s="107"/>
      <c r="J1365" s="107"/>
      <c r="K1365" s="134"/>
      <c r="L1365" s="134">
        <v>0</v>
      </c>
    </row>
    <row r="1366" spans="1:12" x14ac:dyDescent="0.25">
      <c r="A1366" s="107"/>
      <c r="B1366" s="107"/>
      <c r="C1366" s="107" t="s">
        <v>824</v>
      </c>
      <c r="D1366" s="107"/>
      <c r="E1366" s="107"/>
      <c r="F1366" s="133"/>
      <c r="G1366" s="107"/>
      <c r="H1366" s="107"/>
      <c r="I1366" s="107"/>
      <c r="J1366" s="107"/>
      <c r="K1366" s="134"/>
      <c r="L1366" s="134">
        <v>0</v>
      </c>
    </row>
    <row r="1367" spans="1:12" x14ac:dyDescent="0.25">
      <c r="A1367" s="115"/>
      <c r="B1367" s="115"/>
      <c r="C1367" s="115" t="s">
        <v>825</v>
      </c>
      <c r="D1367" s="115"/>
      <c r="E1367" s="115"/>
      <c r="F1367" s="135"/>
      <c r="G1367" s="115"/>
      <c r="H1367" s="115"/>
      <c r="I1367" s="115"/>
      <c r="J1367" s="115"/>
      <c r="K1367" s="114"/>
      <c r="L1367" s="114">
        <f>L1366</f>
        <v>0</v>
      </c>
    </row>
    <row r="1368" spans="1:12" x14ac:dyDescent="0.25">
      <c r="A1368" s="107"/>
      <c r="B1368" s="107"/>
      <c r="C1368" s="107" t="s">
        <v>826</v>
      </c>
      <c r="D1368" s="107"/>
      <c r="E1368" s="107"/>
      <c r="F1368" s="133"/>
      <c r="G1368" s="107"/>
      <c r="H1368" s="107"/>
      <c r="I1368" s="107"/>
      <c r="J1368" s="107"/>
      <c r="K1368" s="134"/>
      <c r="L1368" s="134">
        <v>0</v>
      </c>
    </row>
    <row r="1369" spans="1:12" x14ac:dyDescent="0.25">
      <c r="A1369" s="115"/>
      <c r="B1369" s="115"/>
      <c r="C1369" s="115" t="s">
        <v>827</v>
      </c>
      <c r="D1369" s="115"/>
      <c r="E1369" s="115"/>
      <c r="F1369" s="135"/>
      <c r="G1369" s="115"/>
      <c r="H1369" s="115"/>
      <c r="I1369" s="115"/>
      <c r="J1369" s="115"/>
      <c r="K1369" s="114"/>
      <c r="L1369" s="114">
        <f>L1368</f>
        <v>0</v>
      </c>
    </row>
    <row r="1370" spans="1:12" x14ac:dyDescent="0.25">
      <c r="A1370" s="107"/>
      <c r="B1370" s="107"/>
      <c r="C1370" s="107" t="s">
        <v>828</v>
      </c>
      <c r="D1370" s="107"/>
      <c r="E1370" s="107"/>
      <c r="F1370" s="133"/>
      <c r="G1370" s="107"/>
      <c r="H1370" s="107"/>
      <c r="I1370" s="107"/>
      <c r="J1370" s="107"/>
      <c r="K1370" s="134"/>
      <c r="L1370" s="134">
        <v>0</v>
      </c>
    </row>
    <row r="1371" spans="1:12" x14ac:dyDescent="0.25">
      <c r="A1371" s="115"/>
      <c r="B1371" s="115"/>
      <c r="C1371" s="115" t="s">
        <v>829</v>
      </c>
      <c r="D1371" s="115"/>
      <c r="E1371" s="115"/>
      <c r="F1371" s="135"/>
      <c r="G1371" s="115"/>
      <c r="H1371" s="115"/>
      <c r="I1371" s="115"/>
      <c r="J1371" s="115"/>
      <c r="K1371" s="114"/>
      <c r="L1371" s="114">
        <f>L1370</f>
        <v>0</v>
      </c>
    </row>
    <row r="1372" spans="1:12" x14ac:dyDescent="0.25">
      <c r="A1372" s="107"/>
      <c r="B1372" s="107"/>
      <c r="C1372" s="107" t="s">
        <v>830</v>
      </c>
      <c r="D1372" s="107"/>
      <c r="E1372" s="107"/>
      <c r="F1372" s="133"/>
      <c r="G1372" s="107"/>
      <c r="H1372" s="107"/>
      <c r="I1372" s="107"/>
      <c r="J1372" s="107"/>
      <c r="K1372" s="134"/>
      <c r="L1372" s="134">
        <v>0</v>
      </c>
    </row>
    <row r="1373" spans="1:12" x14ac:dyDescent="0.25">
      <c r="A1373" s="115"/>
      <c r="B1373" s="115"/>
      <c r="C1373" s="115" t="s">
        <v>831</v>
      </c>
      <c r="D1373" s="115"/>
      <c r="E1373" s="115"/>
      <c r="F1373" s="135"/>
      <c r="G1373" s="115"/>
      <c r="H1373" s="115"/>
      <c r="I1373" s="115"/>
      <c r="J1373" s="115"/>
      <c r="K1373" s="114"/>
      <c r="L1373" s="114">
        <f>L1372</f>
        <v>0</v>
      </c>
    </row>
    <row r="1374" spans="1:12" x14ac:dyDescent="0.25">
      <c r="A1374" s="107"/>
      <c r="B1374" s="107"/>
      <c r="C1374" s="107" t="s">
        <v>832</v>
      </c>
      <c r="D1374" s="107"/>
      <c r="E1374" s="107"/>
      <c r="F1374" s="133"/>
      <c r="G1374" s="107"/>
      <c r="H1374" s="107"/>
      <c r="I1374" s="107"/>
      <c r="J1374" s="107"/>
      <c r="K1374" s="134"/>
      <c r="L1374" s="134">
        <v>0</v>
      </c>
    </row>
    <row r="1375" spans="1:12" x14ac:dyDescent="0.25">
      <c r="A1375" s="115"/>
      <c r="B1375" s="115"/>
      <c r="C1375" s="115" t="s">
        <v>833</v>
      </c>
      <c r="D1375" s="115"/>
      <c r="E1375" s="115"/>
      <c r="F1375" s="135"/>
      <c r="G1375" s="115"/>
      <c r="H1375" s="115"/>
      <c r="I1375" s="115"/>
      <c r="J1375" s="115"/>
      <c r="K1375" s="114"/>
      <c r="L1375" s="114">
        <f>L1374</f>
        <v>0</v>
      </c>
    </row>
    <row r="1376" spans="1:12" x14ac:dyDescent="0.25">
      <c r="A1376" s="107"/>
      <c r="B1376" s="107"/>
      <c r="C1376" s="107" t="s">
        <v>834</v>
      </c>
      <c r="D1376" s="107"/>
      <c r="E1376" s="107"/>
      <c r="F1376" s="133"/>
      <c r="G1376" s="107"/>
      <c r="H1376" s="107"/>
      <c r="I1376" s="107"/>
      <c r="J1376" s="107"/>
      <c r="K1376" s="134"/>
      <c r="L1376" s="134">
        <v>0</v>
      </c>
    </row>
    <row r="1377" spans="1:12" x14ac:dyDescent="0.25">
      <c r="A1377" s="115"/>
      <c r="B1377" s="115"/>
      <c r="C1377" s="115" t="s">
        <v>835</v>
      </c>
      <c r="D1377" s="115"/>
      <c r="E1377" s="115"/>
      <c r="F1377" s="135"/>
      <c r="G1377" s="115"/>
      <c r="H1377" s="115"/>
      <c r="I1377" s="115"/>
      <c r="J1377" s="115"/>
      <c r="K1377" s="114"/>
      <c r="L1377" s="114">
        <f>L1376</f>
        <v>0</v>
      </c>
    </row>
    <row r="1378" spans="1:12" x14ac:dyDescent="0.25">
      <c r="A1378" s="107"/>
      <c r="B1378" s="107"/>
      <c r="C1378" s="107" t="s">
        <v>836</v>
      </c>
      <c r="D1378" s="107"/>
      <c r="E1378" s="107"/>
      <c r="F1378" s="133"/>
      <c r="G1378" s="107"/>
      <c r="H1378" s="107"/>
      <c r="I1378" s="107"/>
      <c r="J1378" s="107"/>
      <c r="K1378" s="134"/>
      <c r="L1378" s="134">
        <v>0</v>
      </c>
    </row>
    <row r="1379" spans="1:12" x14ac:dyDescent="0.25">
      <c r="A1379" s="115"/>
      <c r="B1379" s="115"/>
      <c r="C1379" s="115" t="s">
        <v>837</v>
      </c>
      <c r="D1379" s="115"/>
      <c r="E1379" s="115"/>
      <c r="F1379" s="135"/>
      <c r="G1379" s="115"/>
      <c r="H1379" s="115"/>
      <c r="I1379" s="115"/>
      <c r="J1379" s="115"/>
      <c r="K1379" s="114"/>
      <c r="L1379" s="114">
        <f>L1378</f>
        <v>0</v>
      </c>
    </row>
    <row r="1380" spans="1:12" x14ac:dyDescent="0.25">
      <c r="A1380" s="107"/>
      <c r="B1380" s="107"/>
      <c r="C1380" s="107" t="s">
        <v>838</v>
      </c>
      <c r="D1380" s="107"/>
      <c r="E1380" s="107"/>
      <c r="F1380" s="133"/>
      <c r="G1380" s="107"/>
      <c r="H1380" s="107"/>
      <c r="I1380" s="107"/>
      <c r="J1380" s="107"/>
      <c r="K1380" s="134"/>
      <c r="L1380" s="134">
        <v>0</v>
      </c>
    </row>
    <row r="1381" spans="1:12" x14ac:dyDescent="0.25">
      <c r="A1381" s="115"/>
      <c r="B1381" s="115"/>
      <c r="C1381" s="115" t="s">
        <v>839</v>
      </c>
      <c r="D1381" s="115"/>
      <c r="E1381" s="115"/>
      <c r="F1381" s="135"/>
      <c r="G1381" s="115"/>
      <c r="H1381" s="115"/>
      <c r="I1381" s="115"/>
      <c r="J1381" s="115"/>
      <c r="K1381" s="114"/>
      <c r="L1381" s="114">
        <f>L1380</f>
        <v>0</v>
      </c>
    </row>
    <row r="1382" spans="1:12" x14ac:dyDescent="0.25">
      <c r="A1382" s="107"/>
      <c r="B1382" s="107"/>
      <c r="C1382" s="107" t="s">
        <v>840</v>
      </c>
      <c r="D1382" s="107"/>
      <c r="E1382" s="107"/>
      <c r="F1382" s="133"/>
      <c r="G1382" s="107"/>
      <c r="H1382" s="107"/>
      <c r="I1382" s="107"/>
      <c r="J1382" s="107"/>
      <c r="K1382" s="134"/>
      <c r="L1382" s="134">
        <v>0</v>
      </c>
    </row>
    <row r="1383" spans="1:12" x14ac:dyDescent="0.25">
      <c r="A1383" s="115"/>
      <c r="B1383" s="115"/>
      <c r="C1383" s="115" t="s">
        <v>841</v>
      </c>
      <c r="D1383" s="115"/>
      <c r="E1383" s="115"/>
      <c r="F1383" s="135"/>
      <c r="G1383" s="115"/>
      <c r="H1383" s="115"/>
      <c r="I1383" s="115"/>
      <c r="J1383" s="115"/>
      <c r="K1383" s="114"/>
      <c r="L1383" s="114">
        <f>L1382</f>
        <v>0</v>
      </c>
    </row>
    <row r="1384" spans="1:12" x14ac:dyDescent="0.25">
      <c r="A1384" s="107"/>
      <c r="B1384" s="107"/>
      <c r="C1384" s="107" t="s">
        <v>842</v>
      </c>
      <c r="D1384" s="107"/>
      <c r="E1384" s="107"/>
      <c r="F1384" s="133"/>
      <c r="G1384" s="107"/>
      <c r="H1384" s="107"/>
      <c r="I1384" s="107"/>
      <c r="J1384" s="107"/>
      <c r="K1384" s="134"/>
      <c r="L1384" s="134">
        <v>0</v>
      </c>
    </row>
    <row r="1385" spans="1:12" x14ac:dyDescent="0.25">
      <c r="A1385" s="115"/>
      <c r="B1385" s="115"/>
      <c r="C1385" s="115" t="s">
        <v>843</v>
      </c>
      <c r="D1385" s="115"/>
      <c r="E1385" s="115"/>
      <c r="F1385" s="135"/>
      <c r="G1385" s="115"/>
      <c r="H1385" s="115"/>
      <c r="I1385" s="115"/>
      <c r="J1385" s="115"/>
      <c r="K1385" s="114"/>
      <c r="L1385" s="114">
        <f>L1384</f>
        <v>0</v>
      </c>
    </row>
    <row r="1386" spans="1:12" x14ac:dyDescent="0.25">
      <c r="A1386" s="107"/>
      <c r="B1386" s="107"/>
      <c r="C1386" s="107" t="s">
        <v>844</v>
      </c>
      <c r="D1386" s="107"/>
      <c r="E1386" s="107"/>
      <c r="F1386" s="133"/>
      <c r="G1386" s="107"/>
      <c r="H1386" s="107"/>
      <c r="I1386" s="107"/>
      <c r="J1386" s="107"/>
      <c r="K1386" s="134"/>
      <c r="L1386" s="134">
        <v>0</v>
      </c>
    </row>
    <row r="1387" spans="1:12" ht="15.75" thickBot="1" x14ac:dyDescent="0.3">
      <c r="A1387" s="115"/>
      <c r="B1387" s="115"/>
      <c r="C1387" s="115" t="s">
        <v>845</v>
      </c>
      <c r="D1387" s="115"/>
      <c r="E1387" s="115"/>
      <c r="F1387" s="135"/>
      <c r="G1387" s="115"/>
      <c r="H1387" s="115"/>
      <c r="I1387" s="115"/>
      <c r="J1387" s="115"/>
      <c r="K1387" s="117"/>
      <c r="L1387" s="117">
        <f>L1386</f>
        <v>0</v>
      </c>
    </row>
    <row r="1388" spans="1:12" x14ac:dyDescent="0.25">
      <c r="A1388" s="115"/>
      <c r="B1388" s="115" t="s">
        <v>846</v>
      </c>
      <c r="C1388" s="115"/>
      <c r="D1388" s="115"/>
      <c r="E1388" s="115"/>
      <c r="F1388" s="135"/>
      <c r="G1388" s="115"/>
      <c r="H1388" s="115"/>
      <c r="I1388" s="115"/>
      <c r="J1388" s="115"/>
      <c r="K1388" s="114"/>
      <c r="L1388" s="114">
        <f>ROUND(L1367+L1369+L1371+L1373+L1375+L1377+L1379+L1381+L1383+L1385+L1387,5)</f>
        <v>0</v>
      </c>
    </row>
    <row r="1389" spans="1:12" x14ac:dyDescent="0.25">
      <c r="A1389" s="107"/>
      <c r="B1389" s="107" t="s">
        <v>558</v>
      </c>
      <c r="C1389" s="107"/>
      <c r="D1389" s="107"/>
      <c r="E1389" s="107"/>
      <c r="F1389" s="133"/>
      <c r="G1389" s="107"/>
      <c r="H1389" s="107"/>
      <c r="I1389" s="107"/>
      <c r="J1389" s="107"/>
      <c r="K1389" s="134"/>
      <c r="L1389" s="134">
        <v>5357.5</v>
      </c>
    </row>
    <row r="1390" spans="1:12" x14ac:dyDescent="0.25">
      <c r="A1390" s="107"/>
      <c r="B1390" s="107"/>
      <c r="C1390" s="107" t="s">
        <v>847</v>
      </c>
      <c r="D1390" s="107"/>
      <c r="E1390" s="107"/>
      <c r="F1390" s="133"/>
      <c r="G1390" s="107"/>
      <c r="H1390" s="107"/>
      <c r="I1390" s="107"/>
      <c r="J1390" s="107"/>
      <c r="K1390" s="134"/>
      <c r="L1390" s="134">
        <v>0</v>
      </c>
    </row>
    <row r="1391" spans="1:12" ht="15.75" thickBot="1" x14ac:dyDescent="0.3">
      <c r="A1391" s="101"/>
      <c r="B1391" s="101"/>
      <c r="C1391" s="101"/>
      <c r="D1391" s="101"/>
      <c r="E1391" s="115" t="s">
        <v>329</v>
      </c>
      <c r="F1391" s="135">
        <v>43700</v>
      </c>
      <c r="G1391" s="115" t="s">
        <v>1779</v>
      </c>
      <c r="H1391" s="115" t="s">
        <v>337</v>
      </c>
      <c r="I1391" s="115" t="s">
        <v>1865</v>
      </c>
      <c r="J1391" s="115" t="s">
        <v>402</v>
      </c>
      <c r="K1391" s="117">
        <v>1230</v>
      </c>
      <c r="L1391" s="117">
        <f>ROUND(L1390+K1391,5)</f>
        <v>1230</v>
      </c>
    </row>
    <row r="1392" spans="1:12" x14ac:dyDescent="0.25">
      <c r="A1392" s="115"/>
      <c r="B1392" s="115"/>
      <c r="C1392" s="115" t="s">
        <v>848</v>
      </c>
      <c r="D1392" s="115"/>
      <c r="E1392" s="115"/>
      <c r="F1392" s="135"/>
      <c r="G1392" s="115"/>
      <c r="H1392" s="115"/>
      <c r="I1392" s="115"/>
      <c r="J1392" s="115"/>
      <c r="K1392" s="114">
        <f>ROUND(SUM(K1390:K1391),5)</f>
        <v>1230</v>
      </c>
      <c r="L1392" s="114">
        <f>L1391</f>
        <v>1230</v>
      </c>
    </row>
    <row r="1393" spans="1:12" x14ac:dyDescent="0.25">
      <c r="A1393" s="107"/>
      <c r="B1393" s="107"/>
      <c r="C1393" s="107" t="s">
        <v>849</v>
      </c>
      <c r="D1393" s="107"/>
      <c r="E1393" s="107"/>
      <c r="F1393" s="133"/>
      <c r="G1393" s="107"/>
      <c r="H1393" s="107"/>
      <c r="I1393" s="107"/>
      <c r="J1393" s="107"/>
      <c r="K1393" s="134"/>
      <c r="L1393" s="134">
        <v>0</v>
      </c>
    </row>
    <row r="1394" spans="1:12" x14ac:dyDescent="0.25">
      <c r="A1394" s="115"/>
      <c r="B1394" s="115"/>
      <c r="C1394" s="115" t="s">
        <v>850</v>
      </c>
      <c r="D1394" s="115"/>
      <c r="E1394" s="115"/>
      <c r="F1394" s="135"/>
      <c r="G1394" s="115"/>
      <c r="H1394" s="115"/>
      <c r="I1394" s="115"/>
      <c r="J1394" s="115"/>
      <c r="K1394" s="114"/>
      <c r="L1394" s="114">
        <f>L1393</f>
        <v>0</v>
      </c>
    </row>
    <row r="1395" spans="1:12" x14ac:dyDescent="0.25">
      <c r="A1395" s="107"/>
      <c r="B1395" s="107"/>
      <c r="C1395" s="107" t="s">
        <v>851</v>
      </c>
      <c r="D1395" s="107"/>
      <c r="E1395" s="107"/>
      <c r="F1395" s="133"/>
      <c r="G1395" s="107"/>
      <c r="H1395" s="107"/>
      <c r="I1395" s="107"/>
      <c r="J1395" s="107"/>
      <c r="K1395" s="134"/>
      <c r="L1395" s="134">
        <v>0</v>
      </c>
    </row>
    <row r="1396" spans="1:12" x14ac:dyDescent="0.25">
      <c r="A1396" s="115"/>
      <c r="B1396" s="115"/>
      <c r="C1396" s="115" t="s">
        <v>852</v>
      </c>
      <c r="D1396" s="115"/>
      <c r="E1396" s="115"/>
      <c r="F1396" s="135"/>
      <c r="G1396" s="115"/>
      <c r="H1396" s="115"/>
      <c r="I1396" s="115"/>
      <c r="J1396" s="115"/>
      <c r="K1396" s="114"/>
      <c r="L1396" s="114">
        <f>L1395</f>
        <v>0</v>
      </c>
    </row>
    <row r="1397" spans="1:12" x14ac:dyDescent="0.25">
      <c r="A1397" s="107"/>
      <c r="B1397" s="107"/>
      <c r="C1397" s="107" t="s">
        <v>853</v>
      </c>
      <c r="D1397" s="107"/>
      <c r="E1397" s="107"/>
      <c r="F1397" s="133"/>
      <c r="G1397" s="107"/>
      <c r="H1397" s="107"/>
      <c r="I1397" s="107"/>
      <c r="J1397" s="107"/>
      <c r="K1397" s="134"/>
      <c r="L1397" s="134">
        <v>0</v>
      </c>
    </row>
    <row r="1398" spans="1:12" x14ac:dyDescent="0.25">
      <c r="A1398" s="115"/>
      <c r="B1398" s="115"/>
      <c r="C1398" s="115" t="s">
        <v>854</v>
      </c>
      <c r="D1398" s="115"/>
      <c r="E1398" s="115"/>
      <c r="F1398" s="135"/>
      <c r="G1398" s="115"/>
      <c r="H1398" s="115"/>
      <c r="I1398" s="115"/>
      <c r="J1398" s="115"/>
      <c r="K1398" s="114"/>
      <c r="L1398" s="114">
        <f>L1397</f>
        <v>0</v>
      </c>
    </row>
    <row r="1399" spans="1:12" x14ac:dyDescent="0.25">
      <c r="A1399" s="107"/>
      <c r="B1399" s="107"/>
      <c r="C1399" s="107" t="s">
        <v>157</v>
      </c>
      <c r="D1399" s="107"/>
      <c r="E1399" s="107"/>
      <c r="F1399" s="133"/>
      <c r="G1399" s="107"/>
      <c r="H1399" s="107"/>
      <c r="I1399" s="107"/>
      <c r="J1399" s="107"/>
      <c r="K1399" s="134"/>
      <c r="L1399" s="134">
        <v>0</v>
      </c>
    </row>
    <row r="1400" spans="1:12" x14ac:dyDescent="0.25">
      <c r="A1400" s="115"/>
      <c r="B1400" s="115"/>
      <c r="C1400" s="115" t="s">
        <v>443</v>
      </c>
      <c r="D1400" s="115"/>
      <c r="E1400" s="115"/>
      <c r="F1400" s="135"/>
      <c r="G1400" s="115"/>
      <c r="H1400" s="115"/>
      <c r="I1400" s="115"/>
      <c r="J1400" s="115"/>
      <c r="K1400" s="114"/>
      <c r="L1400" s="114">
        <f>L1399</f>
        <v>0</v>
      </c>
    </row>
    <row r="1401" spans="1:12" x14ac:dyDescent="0.25">
      <c r="A1401" s="107"/>
      <c r="B1401" s="107"/>
      <c r="C1401" s="107" t="s">
        <v>855</v>
      </c>
      <c r="D1401" s="107"/>
      <c r="E1401" s="107"/>
      <c r="F1401" s="133"/>
      <c r="G1401" s="107"/>
      <c r="H1401" s="107"/>
      <c r="I1401" s="107"/>
      <c r="J1401" s="107"/>
      <c r="K1401" s="134"/>
      <c r="L1401" s="134">
        <v>0</v>
      </c>
    </row>
    <row r="1402" spans="1:12" x14ac:dyDescent="0.25">
      <c r="A1402" s="115"/>
      <c r="B1402" s="115"/>
      <c r="C1402" s="115" t="s">
        <v>856</v>
      </c>
      <c r="D1402" s="115"/>
      <c r="E1402" s="115"/>
      <c r="F1402" s="135"/>
      <c r="G1402" s="115"/>
      <c r="H1402" s="115"/>
      <c r="I1402" s="115"/>
      <c r="J1402" s="115"/>
      <c r="K1402" s="114"/>
      <c r="L1402" s="114">
        <f>L1401</f>
        <v>0</v>
      </c>
    </row>
    <row r="1403" spans="1:12" x14ac:dyDescent="0.25">
      <c r="A1403" s="107"/>
      <c r="B1403" s="107"/>
      <c r="C1403" s="107" t="s">
        <v>857</v>
      </c>
      <c r="D1403" s="107"/>
      <c r="E1403" s="107"/>
      <c r="F1403" s="133"/>
      <c r="G1403" s="107"/>
      <c r="H1403" s="107"/>
      <c r="I1403" s="107"/>
      <c r="J1403" s="107"/>
      <c r="K1403" s="134"/>
      <c r="L1403" s="134">
        <v>0</v>
      </c>
    </row>
    <row r="1404" spans="1:12" x14ac:dyDescent="0.25">
      <c r="A1404" s="115"/>
      <c r="B1404" s="115"/>
      <c r="C1404" s="115" t="s">
        <v>858</v>
      </c>
      <c r="D1404" s="115"/>
      <c r="E1404" s="115"/>
      <c r="F1404" s="135"/>
      <c r="G1404" s="115"/>
      <c r="H1404" s="115"/>
      <c r="I1404" s="115"/>
      <c r="J1404" s="115"/>
      <c r="K1404" s="114"/>
      <c r="L1404" s="114">
        <f>L1403</f>
        <v>0</v>
      </c>
    </row>
    <row r="1405" spans="1:12" x14ac:dyDescent="0.25">
      <c r="A1405" s="107"/>
      <c r="B1405" s="107"/>
      <c r="C1405" s="107" t="s">
        <v>859</v>
      </c>
      <c r="D1405" s="107"/>
      <c r="E1405" s="107"/>
      <c r="F1405" s="133"/>
      <c r="G1405" s="107"/>
      <c r="H1405" s="107"/>
      <c r="I1405" s="107"/>
      <c r="J1405" s="107"/>
      <c r="K1405" s="134"/>
      <c r="L1405" s="134">
        <v>0</v>
      </c>
    </row>
    <row r="1406" spans="1:12" x14ac:dyDescent="0.25">
      <c r="A1406" s="107"/>
      <c r="B1406" s="107"/>
      <c r="C1406" s="107"/>
      <c r="D1406" s="107" t="s">
        <v>860</v>
      </c>
      <c r="E1406" s="107"/>
      <c r="F1406" s="133"/>
      <c r="G1406" s="107"/>
      <c r="H1406" s="107"/>
      <c r="I1406" s="107"/>
      <c r="J1406" s="107"/>
      <c r="K1406" s="134"/>
      <c r="L1406" s="134">
        <v>0</v>
      </c>
    </row>
    <row r="1407" spans="1:12" x14ac:dyDescent="0.25">
      <c r="A1407" s="115"/>
      <c r="B1407" s="115"/>
      <c r="C1407" s="115"/>
      <c r="D1407" s="115" t="s">
        <v>861</v>
      </c>
      <c r="E1407" s="115"/>
      <c r="F1407" s="135"/>
      <c r="G1407" s="115"/>
      <c r="H1407" s="115"/>
      <c r="I1407" s="115"/>
      <c r="J1407" s="115"/>
      <c r="K1407" s="114"/>
      <c r="L1407" s="114">
        <f>L1406</f>
        <v>0</v>
      </c>
    </row>
    <row r="1408" spans="1:12" x14ac:dyDescent="0.25">
      <c r="A1408" s="107"/>
      <c r="B1408" s="107"/>
      <c r="C1408" s="107"/>
      <c r="D1408" s="107" t="s">
        <v>862</v>
      </c>
      <c r="E1408" s="107"/>
      <c r="F1408" s="133"/>
      <c r="G1408" s="107"/>
      <c r="H1408" s="107"/>
      <c r="I1408" s="107"/>
      <c r="J1408" s="107"/>
      <c r="K1408" s="134"/>
      <c r="L1408" s="134">
        <v>0</v>
      </c>
    </row>
    <row r="1409" spans="1:12" x14ac:dyDescent="0.25">
      <c r="A1409" s="115"/>
      <c r="B1409" s="115"/>
      <c r="C1409" s="115"/>
      <c r="D1409" s="115" t="s">
        <v>863</v>
      </c>
      <c r="E1409" s="115"/>
      <c r="F1409" s="135"/>
      <c r="G1409" s="115"/>
      <c r="H1409" s="115"/>
      <c r="I1409" s="115"/>
      <c r="J1409" s="115"/>
      <c r="K1409" s="114"/>
      <c r="L1409" s="114">
        <f>L1408</f>
        <v>0</v>
      </c>
    </row>
    <row r="1410" spans="1:12" x14ac:dyDescent="0.25">
      <c r="A1410" s="107"/>
      <c r="B1410" s="107"/>
      <c r="C1410" s="107"/>
      <c r="D1410" s="107" t="s">
        <v>864</v>
      </c>
      <c r="E1410" s="107"/>
      <c r="F1410" s="133"/>
      <c r="G1410" s="107"/>
      <c r="H1410" s="107"/>
      <c r="I1410" s="107"/>
      <c r="J1410" s="107"/>
      <c r="K1410" s="134"/>
      <c r="L1410" s="134">
        <v>0</v>
      </c>
    </row>
    <row r="1411" spans="1:12" x14ac:dyDescent="0.25">
      <c r="A1411" s="115"/>
      <c r="B1411" s="115"/>
      <c r="C1411" s="115"/>
      <c r="D1411" s="115" t="s">
        <v>865</v>
      </c>
      <c r="E1411" s="115"/>
      <c r="F1411" s="135"/>
      <c r="G1411" s="115"/>
      <c r="H1411" s="115"/>
      <c r="I1411" s="115"/>
      <c r="J1411" s="115"/>
      <c r="K1411" s="114"/>
      <c r="L1411" s="114">
        <f>L1410</f>
        <v>0</v>
      </c>
    </row>
    <row r="1412" spans="1:12" x14ac:dyDescent="0.25">
      <c r="A1412" s="107"/>
      <c r="B1412" s="107"/>
      <c r="C1412" s="107"/>
      <c r="D1412" s="107" t="s">
        <v>866</v>
      </c>
      <c r="E1412" s="107"/>
      <c r="F1412" s="133"/>
      <c r="G1412" s="107"/>
      <c r="H1412" s="107"/>
      <c r="I1412" s="107"/>
      <c r="J1412" s="107"/>
      <c r="K1412" s="134"/>
      <c r="L1412" s="134">
        <v>0</v>
      </c>
    </row>
    <row r="1413" spans="1:12" x14ac:dyDescent="0.25">
      <c r="A1413" s="115"/>
      <c r="B1413" s="115"/>
      <c r="C1413" s="115"/>
      <c r="D1413" s="115" t="s">
        <v>867</v>
      </c>
      <c r="E1413" s="115"/>
      <c r="F1413" s="135"/>
      <c r="G1413" s="115"/>
      <c r="H1413" s="115"/>
      <c r="I1413" s="115"/>
      <c r="J1413" s="115"/>
      <c r="K1413" s="114"/>
      <c r="L1413" s="114">
        <f>L1412</f>
        <v>0</v>
      </c>
    </row>
    <row r="1414" spans="1:12" x14ac:dyDescent="0.25">
      <c r="A1414" s="107"/>
      <c r="B1414" s="107"/>
      <c r="C1414" s="107"/>
      <c r="D1414" s="107" t="s">
        <v>868</v>
      </c>
      <c r="E1414" s="107"/>
      <c r="F1414" s="133"/>
      <c r="G1414" s="107"/>
      <c r="H1414" s="107"/>
      <c r="I1414" s="107"/>
      <c r="J1414" s="107"/>
      <c r="K1414" s="134"/>
      <c r="L1414" s="134">
        <v>0</v>
      </c>
    </row>
    <row r="1415" spans="1:12" x14ac:dyDescent="0.25">
      <c r="A1415" s="115"/>
      <c r="B1415" s="115"/>
      <c r="C1415" s="115"/>
      <c r="D1415" s="115" t="s">
        <v>869</v>
      </c>
      <c r="E1415" s="115"/>
      <c r="F1415" s="135"/>
      <c r="G1415" s="115"/>
      <c r="H1415" s="115"/>
      <c r="I1415" s="115"/>
      <c r="J1415" s="115"/>
      <c r="K1415" s="114"/>
      <c r="L1415" s="114">
        <f>L1414</f>
        <v>0</v>
      </c>
    </row>
    <row r="1416" spans="1:12" x14ac:dyDescent="0.25">
      <c r="A1416" s="107"/>
      <c r="B1416" s="107"/>
      <c r="C1416" s="107"/>
      <c r="D1416" s="107" t="s">
        <v>870</v>
      </c>
      <c r="E1416" s="107"/>
      <c r="F1416" s="133"/>
      <c r="G1416" s="107"/>
      <c r="H1416" s="107"/>
      <c r="I1416" s="107"/>
      <c r="J1416" s="107"/>
      <c r="K1416" s="134"/>
      <c r="L1416" s="134">
        <v>0</v>
      </c>
    </row>
    <row r="1417" spans="1:12" ht="15.75" thickBot="1" x14ac:dyDescent="0.3">
      <c r="A1417" s="115"/>
      <c r="B1417" s="115"/>
      <c r="C1417" s="115"/>
      <c r="D1417" s="115" t="s">
        <v>871</v>
      </c>
      <c r="E1417" s="115"/>
      <c r="F1417" s="135"/>
      <c r="G1417" s="115"/>
      <c r="H1417" s="115"/>
      <c r="I1417" s="115"/>
      <c r="J1417" s="115"/>
      <c r="K1417" s="117"/>
      <c r="L1417" s="117">
        <f>L1416</f>
        <v>0</v>
      </c>
    </row>
    <row r="1418" spans="1:12" x14ac:dyDescent="0.25">
      <c r="A1418" s="115"/>
      <c r="B1418" s="115"/>
      <c r="C1418" s="115" t="s">
        <v>872</v>
      </c>
      <c r="D1418" s="115"/>
      <c r="E1418" s="115"/>
      <c r="F1418" s="135"/>
      <c r="G1418" s="115"/>
      <c r="H1418" s="115"/>
      <c r="I1418" s="115"/>
      <c r="J1418" s="115"/>
      <c r="K1418" s="114"/>
      <c r="L1418" s="114">
        <f>ROUND(L1407+L1409+L1411+L1413+L1415+L1417,5)</f>
        <v>0</v>
      </c>
    </row>
    <row r="1419" spans="1:12" x14ac:dyDescent="0.25">
      <c r="A1419" s="107"/>
      <c r="B1419" s="107"/>
      <c r="C1419" s="107" t="s">
        <v>873</v>
      </c>
      <c r="D1419" s="107"/>
      <c r="E1419" s="107"/>
      <c r="F1419" s="133"/>
      <c r="G1419" s="107"/>
      <c r="H1419" s="107"/>
      <c r="I1419" s="107"/>
      <c r="J1419" s="107"/>
      <c r="K1419" s="134"/>
      <c r="L1419" s="134">
        <v>0</v>
      </c>
    </row>
    <row r="1420" spans="1:12" x14ac:dyDescent="0.25">
      <c r="A1420" s="115"/>
      <c r="B1420" s="115"/>
      <c r="C1420" s="115" t="s">
        <v>874</v>
      </c>
      <c r="D1420" s="115"/>
      <c r="E1420" s="115"/>
      <c r="F1420" s="135"/>
      <c r="G1420" s="115"/>
      <c r="H1420" s="115"/>
      <c r="I1420" s="115"/>
      <c r="J1420" s="115"/>
      <c r="K1420" s="114"/>
      <c r="L1420" s="114">
        <f>L1419</f>
        <v>0</v>
      </c>
    </row>
    <row r="1421" spans="1:12" x14ac:dyDescent="0.25">
      <c r="A1421" s="107"/>
      <c r="B1421" s="107"/>
      <c r="C1421" s="107" t="s">
        <v>158</v>
      </c>
      <c r="D1421" s="107"/>
      <c r="E1421" s="107"/>
      <c r="F1421" s="133"/>
      <c r="G1421" s="107"/>
      <c r="H1421" s="107"/>
      <c r="I1421" s="107"/>
      <c r="J1421" s="107"/>
      <c r="K1421" s="134"/>
      <c r="L1421" s="134">
        <v>4507.5</v>
      </c>
    </row>
    <row r="1422" spans="1:12" x14ac:dyDescent="0.25">
      <c r="A1422" s="107"/>
      <c r="B1422" s="107"/>
      <c r="C1422" s="107"/>
      <c r="D1422" s="107" t="s">
        <v>159</v>
      </c>
      <c r="E1422" s="107"/>
      <c r="F1422" s="133"/>
      <c r="G1422" s="107"/>
      <c r="H1422" s="107"/>
      <c r="I1422" s="107"/>
      <c r="J1422" s="107"/>
      <c r="K1422" s="134"/>
      <c r="L1422" s="134">
        <v>927.03</v>
      </c>
    </row>
    <row r="1423" spans="1:12" x14ac:dyDescent="0.25">
      <c r="A1423" s="115"/>
      <c r="B1423" s="115"/>
      <c r="C1423" s="115"/>
      <c r="D1423" s="115" t="s">
        <v>444</v>
      </c>
      <c r="E1423" s="115"/>
      <c r="F1423" s="135"/>
      <c r="G1423" s="115"/>
      <c r="H1423" s="115"/>
      <c r="I1423" s="115"/>
      <c r="J1423" s="115"/>
      <c r="K1423" s="114"/>
      <c r="L1423" s="114">
        <f>L1422</f>
        <v>927.03</v>
      </c>
    </row>
    <row r="1424" spans="1:12" x14ac:dyDescent="0.25">
      <c r="A1424" s="107"/>
      <c r="B1424" s="107"/>
      <c r="C1424" s="107"/>
      <c r="D1424" s="107" t="s">
        <v>160</v>
      </c>
      <c r="E1424" s="107"/>
      <c r="F1424" s="133"/>
      <c r="G1424" s="107"/>
      <c r="H1424" s="107"/>
      <c r="I1424" s="107"/>
      <c r="J1424" s="107"/>
      <c r="K1424" s="134"/>
      <c r="L1424" s="134">
        <v>3580.47</v>
      </c>
    </row>
    <row r="1425" spans="1:12" ht="15.75" thickBot="1" x14ac:dyDescent="0.3">
      <c r="A1425" s="101"/>
      <c r="B1425" s="101"/>
      <c r="C1425" s="101"/>
      <c r="D1425" s="101"/>
      <c r="E1425" s="115" t="s">
        <v>336</v>
      </c>
      <c r="F1425" s="135">
        <v>43704</v>
      </c>
      <c r="G1425" s="115" t="s">
        <v>1866</v>
      </c>
      <c r="H1425" s="115" t="s">
        <v>1137</v>
      </c>
      <c r="I1425" s="115" t="s">
        <v>1319</v>
      </c>
      <c r="J1425" s="115" t="s">
        <v>263</v>
      </c>
      <c r="K1425" s="117">
        <v>-182.14</v>
      </c>
      <c r="L1425" s="117">
        <f>ROUND(L1424+K1425,5)</f>
        <v>3398.33</v>
      </c>
    </row>
    <row r="1426" spans="1:12" x14ac:dyDescent="0.25">
      <c r="A1426" s="115"/>
      <c r="B1426" s="115"/>
      <c r="C1426" s="115"/>
      <c r="D1426" s="115" t="s">
        <v>445</v>
      </c>
      <c r="E1426" s="115"/>
      <c r="F1426" s="135"/>
      <c r="G1426" s="115"/>
      <c r="H1426" s="115"/>
      <c r="I1426" s="115"/>
      <c r="J1426" s="115"/>
      <c r="K1426" s="114">
        <f>ROUND(SUM(K1424:K1425),5)</f>
        <v>-182.14</v>
      </c>
      <c r="L1426" s="114">
        <f>L1425</f>
        <v>3398.33</v>
      </c>
    </row>
    <row r="1427" spans="1:12" x14ac:dyDescent="0.25">
      <c r="A1427" s="107"/>
      <c r="B1427" s="107"/>
      <c r="C1427" s="107"/>
      <c r="D1427" s="107" t="s">
        <v>875</v>
      </c>
      <c r="E1427" s="107"/>
      <c r="F1427" s="133"/>
      <c r="G1427" s="107"/>
      <c r="H1427" s="107"/>
      <c r="I1427" s="107"/>
      <c r="J1427" s="107"/>
      <c r="K1427" s="134"/>
      <c r="L1427" s="134">
        <v>0</v>
      </c>
    </row>
    <row r="1428" spans="1:12" ht="15.75" thickBot="1" x14ac:dyDescent="0.3">
      <c r="A1428" s="115"/>
      <c r="B1428" s="115"/>
      <c r="C1428" s="115"/>
      <c r="D1428" s="115" t="s">
        <v>876</v>
      </c>
      <c r="E1428" s="115"/>
      <c r="F1428" s="135"/>
      <c r="G1428" s="115"/>
      <c r="H1428" s="115"/>
      <c r="I1428" s="115"/>
      <c r="J1428" s="115"/>
      <c r="K1428" s="117"/>
      <c r="L1428" s="117">
        <f>L1427</f>
        <v>0</v>
      </c>
    </row>
    <row r="1429" spans="1:12" x14ac:dyDescent="0.25">
      <c r="A1429" s="115"/>
      <c r="B1429" s="115"/>
      <c r="C1429" s="115" t="s">
        <v>161</v>
      </c>
      <c r="D1429" s="115"/>
      <c r="E1429" s="115"/>
      <c r="F1429" s="135"/>
      <c r="G1429" s="115"/>
      <c r="H1429" s="115"/>
      <c r="I1429" s="115"/>
      <c r="J1429" s="115"/>
      <c r="K1429" s="114">
        <f>ROUND(K1423+K1426+K1428,5)</f>
        <v>-182.14</v>
      </c>
      <c r="L1429" s="114">
        <f>ROUND(L1423+L1426+L1428,5)</f>
        <v>4325.3599999999997</v>
      </c>
    </row>
    <row r="1430" spans="1:12" x14ac:dyDescent="0.25">
      <c r="A1430" s="107"/>
      <c r="B1430" s="107"/>
      <c r="C1430" s="107" t="s">
        <v>162</v>
      </c>
      <c r="D1430" s="107"/>
      <c r="E1430" s="107"/>
      <c r="F1430" s="133"/>
      <c r="G1430" s="107"/>
      <c r="H1430" s="107"/>
      <c r="I1430" s="107"/>
      <c r="J1430" s="107"/>
      <c r="K1430" s="134"/>
      <c r="L1430" s="134">
        <v>0</v>
      </c>
    </row>
    <row r="1431" spans="1:12" x14ac:dyDescent="0.25">
      <c r="A1431" s="115"/>
      <c r="B1431" s="115"/>
      <c r="C1431" s="115" t="s">
        <v>877</v>
      </c>
      <c r="D1431" s="115"/>
      <c r="E1431" s="115"/>
      <c r="F1431" s="135"/>
      <c r="G1431" s="115"/>
      <c r="H1431" s="115"/>
      <c r="I1431" s="115"/>
      <c r="J1431" s="115"/>
      <c r="K1431" s="114"/>
      <c r="L1431" s="114">
        <f>L1430</f>
        <v>0</v>
      </c>
    </row>
    <row r="1432" spans="1:12" x14ac:dyDescent="0.25">
      <c r="A1432" s="107"/>
      <c r="B1432" s="107"/>
      <c r="C1432" s="107" t="s">
        <v>878</v>
      </c>
      <c r="D1432" s="107"/>
      <c r="E1432" s="107"/>
      <c r="F1432" s="133"/>
      <c r="G1432" s="107"/>
      <c r="H1432" s="107"/>
      <c r="I1432" s="107"/>
      <c r="J1432" s="107"/>
      <c r="K1432" s="134"/>
      <c r="L1432" s="134">
        <v>0</v>
      </c>
    </row>
    <row r="1433" spans="1:12" x14ac:dyDescent="0.25">
      <c r="A1433" s="115"/>
      <c r="B1433" s="115"/>
      <c r="C1433" s="115" t="s">
        <v>879</v>
      </c>
      <c r="D1433" s="115"/>
      <c r="E1433" s="115"/>
      <c r="F1433" s="135"/>
      <c r="G1433" s="115"/>
      <c r="H1433" s="115"/>
      <c r="I1433" s="115"/>
      <c r="J1433" s="115"/>
      <c r="K1433" s="114"/>
      <c r="L1433" s="114">
        <f>L1432</f>
        <v>0</v>
      </c>
    </row>
    <row r="1434" spans="1:12" x14ac:dyDescent="0.25">
      <c r="A1434" s="107"/>
      <c r="B1434" s="107"/>
      <c r="C1434" s="107" t="s">
        <v>557</v>
      </c>
      <c r="D1434" s="107"/>
      <c r="E1434" s="107"/>
      <c r="F1434" s="133"/>
      <c r="G1434" s="107"/>
      <c r="H1434" s="107"/>
      <c r="I1434" s="107"/>
      <c r="J1434" s="107"/>
      <c r="K1434" s="134"/>
      <c r="L1434" s="134">
        <v>0</v>
      </c>
    </row>
    <row r="1435" spans="1:12" x14ac:dyDescent="0.25">
      <c r="A1435" s="115"/>
      <c r="B1435" s="115"/>
      <c r="C1435" s="115" t="s">
        <v>556</v>
      </c>
      <c r="D1435" s="115"/>
      <c r="E1435" s="115"/>
      <c r="F1435" s="135"/>
      <c r="G1435" s="115"/>
      <c r="H1435" s="115"/>
      <c r="I1435" s="115"/>
      <c r="J1435" s="115"/>
      <c r="K1435" s="114"/>
      <c r="L1435" s="114">
        <f>L1434</f>
        <v>0</v>
      </c>
    </row>
    <row r="1436" spans="1:12" x14ac:dyDescent="0.25">
      <c r="A1436" s="107"/>
      <c r="B1436" s="107"/>
      <c r="C1436" s="107" t="s">
        <v>555</v>
      </c>
      <c r="D1436" s="107"/>
      <c r="E1436" s="107"/>
      <c r="F1436" s="133"/>
      <c r="G1436" s="107"/>
      <c r="H1436" s="107"/>
      <c r="I1436" s="107"/>
      <c r="J1436" s="107"/>
      <c r="K1436" s="134"/>
      <c r="L1436" s="134">
        <v>850</v>
      </c>
    </row>
    <row r="1437" spans="1:12" x14ac:dyDescent="0.25">
      <c r="A1437" s="107"/>
      <c r="B1437" s="107"/>
      <c r="C1437" s="107"/>
      <c r="D1437" s="107" t="s">
        <v>880</v>
      </c>
      <c r="E1437" s="107"/>
      <c r="F1437" s="133"/>
      <c r="G1437" s="107"/>
      <c r="H1437" s="107"/>
      <c r="I1437" s="107"/>
      <c r="J1437" s="107"/>
      <c r="K1437" s="134"/>
      <c r="L1437" s="134">
        <v>0</v>
      </c>
    </row>
    <row r="1438" spans="1:12" x14ac:dyDescent="0.25">
      <c r="A1438" s="115"/>
      <c r="B1438" s="115"/>
      <c r="C1438" s="115"/>
      <c r="D1438" s="115" t="s">
        <v>881</v>
      </c>
      <c r="E1438" s="115"/>
      <c r="F1438" s="135"/>
      <c r="G1438" s="115"/>
      <c r="H1438" s="115"/>
      <c r="I1438" s="115"/>
      <c r="J1438" s="115"/>
      <c r="K1438" s="114"/>
      <c r="L1438" s="114">
        <f>L1437</f>
        <v>0</v>
      </c>
    </row>
    <row r="1439" spans="1:12" x14ac:dyDescent="0.25">
      <c r="A1439" s="107"/>
      <c r="B1439" s="107"/>
      <c r="C1439" s="107"/>
      <c r="D1439" s="107" t="s">
        <v>882</v>
      </c>
      <c r="E1439" s="107"/>
      <c r="F1439" s="133"/>
      <c r="G1439" s="107"/>
      <c r="H1439" s="107"/>
      <c r="I1439" s="107"/>
      <c r="J1439" s="107"/>
      <c r="K1439" s="134"/>
      <c r="L1439" s="134">
        <v>0</v>
      </c>
    </row>
    <row r="1440" spans="1:12" x14ac:dyDescent="0.25">
      <c r="A1440" s="115"/>
      <c r="B1440" s="115"/>
      <c r="C1440" s="115"/>
      <c r="D1440" s="115" t="s">
        <v>883</v>
      </c>
      <c r="E1440" s="115"/>
      <c r="F1440" s="135"/>
      <c r="G1440" s="115"/>
      <c r="H1440" s="115"/>
      <c r="I1440" s="115"/>
      <c r="J1440" s="115"/>
      <c r="K1440" s="114"/>
      <c r="L1440" s="114">
        <f>L1439</f>
        <v>0</v>
      </c>
    </row>
    <row r="1441" spans="1:12" x14ac:dyDescent="0.25">
      <c r="A1441" s="107"/>
      <c r="B1441" s="107"/>
      <c r="C1441" s="107"/>
      <c r="D1441" s="107" t="s">
        <v>884</v>
      </c>
      <c r="E1441" s="107"/>
      <c r="F1441" s="133"/>
      <c r="G1441" s="107"/>
      <c r="H1441" s="107"/>
      <c r="I1441" s="107"/>
      <c r="J1441" s="107"/>
      <c r="K1441" s="134"/>
      <c r="L1441" s="134">
        <v>0</v>
      </c>
    </row>
    <row r="1442" spans="1:12" x14ac:dyDescent="0.25">
      <c r="A1442" s="115"/>
      <c r="B1442" s="115"/>
      <c r="C1442" s="115"/>
      <c r="D1442" s="115" t="s">
        <v>885</v>
      </c>
      <c r="E1442" s="115"/>
      <c r="F1442" s="135"/>
      <c r="G1442" s="115"/>
      <c r="H1442" s="115"/>
      <c r="I1442" s="115"/>
      <c r="J1442" s="115"/>
      <c r="K1442" s="114"/>
      <c r="L1442" s="114">
        <f>L1441</f>
        <v>0</v>
      </c>
    </row>
    <row r="1443" spans="1:12" x14ac:dyDescent="0.25">
      <c r="A1443" s="107"/>
      <c r="B1443" s="107"/>
      <c r="C1443" s="107"/>
      <c r="D1443" s="107" t="s">
        <v>886</v>
      </c>
      <c r="E1443" s="107"/>
      <c r="F1443" s="133"/>
      <c r="G1443" s="107"/>
      <c r="H1443" s="107"/>
      <c r="I1443" s="107"/>
      <c r="J1443" s="107"/>
      <c r="K1443" s="134"/>
      <c r="L1443" s="134">
        <v>0</v>
      </c>
    </row>
    <row r="1444" spans="1:12" x14ac:dyDescent="0.25">
      <c r="A1444" s="115"/>
      <c r="B1444" s="115"/>
      <c r="C1444" s="115"/>
      <c r="D1444" s="115" t="s">
        <v>887</v>
      </c>
      <c r="E1444" s="115"/>
      <c r="F1444" s="135"/>
      <c r="G1444" s="115"/>
      <c r="H1444" s="115"/>
      <c r="I1444" s="115"/>
      <c r="J1444" s="115"/>
      <c r="K1444" s="114"/>
      <c r="L1444" s="114">
        <f>L1443</f>
        <v>0</v>
      </c>
    </row>
    <row r="1445" spans="1:12" x14ac:dyDescent="0.25">
      <c r="A1445" s="107"/>
      <c r="B1445" s="107"/>
      <c r="C1445" s="107"/>
      <c r="D1445" s="107" t="s">
        <v>888</v>
      </c>
      <c r="E1445" s="107"/>
      <c r="F1445" s="133"/>
      <c r="G1445" s="107"/>
      <c r="H1445" s="107"/>
      <c r="I1445" s="107"/>
      <c r="J1445" s="107"/>
      <c r="K1445" s="134"/>
      <c r="L1445" s="134">
        <v>850</v>
      </c>
    </row>
    <row r="1446" spans="1:12" ht="15.75" thickBot="1" x14ac:dyDescent="0.3">
      <c r="A1446" s="101"/>
      <c r="B1446" s="101"/>
      <c r="C1446" s="101"/>
      <c r="D1446" s="101"/>
      <c r="E1446" s="115" t="s">
        <v>329</v>
      </c>
      <c r="F1446" s="135">
        <v>43708</v>
      </c>
      <c r="G1446" s="115" t="s">
        <v>1514</v>
      </c>
      <c r="H1446" s="115" t="s">
        <v>524</v>
      </c>
      <c r="I1446" s="115" t="s">
        <v>1515</v>
      </c>
      <c r="J1446" s="115" t="s">
        <v>272</v>
      </c>
      <c r="K1446" s="114">
        <v>250</v>
      </c>
      <c r="L1446" s="114">
        <f>ROUND(L1445+K1446,5)</f>
        <v>1100</v>
      </c>
    </row>
    <row r="1447" spans="1:12" ht="15.75" thickBot="1" x14ac:dyDescent="0.3">
      <c r="A1447" s="115"/>
      <c r="B1447" s="115"/>
      <c r="C1447" s="115"/>
      <c r="D1447" s="115" t="s">
        <v>889</v>
      </c>
      <c r="E1447" s="115"/>
      <c r="F1447" s="135"/>
      <c r="G1447" s="115"/>
      <c r="H1447" s="115"/>
      <c r="I1447" s="115"/>
      <c r="J1447" s="115"/>
      <c r="K1447" s="121">
        <f>ROUND(SUM(K1445:K1446),5)</f>
        <v>250</v>
      </c>
      <c r="L1447" s="121">
        <f>L1446</f>
        <v>1100</v>
      </c>
    </row>
    <row r="1448" spans="1:12" x14ac:dyDescent="0.25">
      <c r="A1448" s="115"/>
      <c r="B1448" s="115"/>
      <c r="C1448" s="115" t="s">
        <v>554</v>
      </c>
      <c r="D1448" s="115"/>
      <c r="E1448" s="115"/>
      <c r="F1448" s="135"/>
      <c r="G1448" s="115"/>
      <c r="H1448" s="115"/>
      <c r="I1448" s="115"/>
      <c r="J1448" s="115"/>
      <c r="K1448" s="114">
        <f>ROUND(K1438+K1440+K1442+K1444+K1447,5)</f>
        <v>250</v>
      </c>
      <c r="L1448" s="114">
        <f>ROUND(L1438+L1440+L1442+L1444+L1447,5)</f>
        <v>1100</v>
      </c>
    </row>
    <row r="1449" spans="1:12" x14ac:dyDescent="0.25">
      <c r="A1449" s="107"/>
      <c r="B1449" s="107"/>
      <c r="C1449" s="107" t="s">
        <v>553</v>
      </c>
      <c r="D1449" s="107"/>
      <c r="E1449" s="107"/>
      <c r="F1449" s="133"/>
      <c r="G1449" s="107"/>
      <c r="H1449" s="107"/>
      <c r="I1449" s="107"/>
      <c r="J1449" s="107"/>
      <c r="K1449" s="134"/>
      <c r="L1449" s="134">
        <v>0</v>
      </c>
    </row>
    <row r="1450" spans="1:12" x14ac:dyDescent="0.25">
      <c r="A1450" s="115"/>
      <c r="B1450" s="115"/>
      <c r="C1450" s="115" t="s">
        <v>552</v>
      </c>
      <c r="D1450" s="115"/>
      <c r="E1450" s="115"/>
      <c r="F1450" s="135"/>
      <c r="G1450" s="115"/>
      <c r="H1450" s="115"/>
      <c r="I1450" s="115"/>
      <c r="J1450" s="115"/>
      <c r="K1450" s="114"/>
      <c r="L1450" s="114">
        <f>L1449</f>
        <v>0</v>
      </c>
    </row>
    <row r="1451" spans="1:12" x14ac:dyDescent="0.25">
      <c r="A1451" s="107"/>
      <c r="B1451" s="107"/>
      <c r="C1451" s="107" t="s">
        <v>890</v>
      </c>
      <c r="D1451" s="107"/>
      <c r="E1451" s="107"/>
      <c r="F1451" s="133"/>
      <c r="G1451" s="107"/>
      <c r="H1451" s="107"/>
      <c r="I1451" s="107"/>
      <c r="J1451" s="107"/>
      <c r="K1451" s="134"/>
      <c r="L1451" s="134">
        <v>0</v>
      </c>
    </row>
    <row r="1452" spans="1:12" ht="15.75" thickBot="1" x14ac:dyDescent="0.3">
      <c r="A1452" s="115"/>
      <c r="B1452" s="115"/>
      <c r="C1452" s="115" t="s">
        <v>891</v>
      </c>
      <c r="D1452" s="115"/>
      <c r="E1452" s="115"/>
      <c r="F1452" s="135"/>
      <c r="G1452" s="115"/>
      <c r="H1452" s="115"/>
      <c r="I1452" s="115"/>
      <c r="J1452" s="115"/>
      <c r="K1452" s="117"/>
      <c r="L1452" s="117">
        <f>L1451</f>
        <v>0</v>
      </c>
    </row>
    <row r="1453" spans="1:12" x14ac:dyDescent="0.25">
      <c r="A1453" s="115"/>
      <c r="B1453" s="115" t="s">
        <v>551</v>
      </c>
      <c r="C1453" s="115"/>
      <c r="D1453" s="115"/>
      <c r="E1453" s="115"/>
      <c r="F1453" s="135"/>
      <c r="G1453" s="115"/>
      <c r="H1453" s="115"/>
      <c r="I1453" s="115"/>
      <c r="J1453" s="115"/>
      <c r="K1453" s="114">
        <f>ROUND(K1392+K1394+K1396+K1398+K1400+K1402+K1404+K1418+K1420+K1429+K1431+K1433+K1435+K1448+K1450+K1452,5)</f>
        <v>1297.8599999999999</v>
      </c>
      <c r="L1453" s="114">
        <f>ROUND(L1392+L1394+L1396+L1398+L1400+L1402+L1404+L1418+L1420+L1429+L1431+L1433+L1435+L1448+L1450+L1452,5)</f>
        <v>6655.36</v>
      </c>
    </row>
    <row r="1454" spans="1:12" x14ac:dyDescent="0.25">
      <c r="A1454" s="107"/>
      <c r="B1454" s="107" t="s">
        <v>163</v>
      </c>
      <c r="C1454" s="107"/>
      <c r="D1454" s="107"/>
      <c r="E1454" s="107"/>
      <c r="F1454" s="133"/>
      <c r="G1454" s="107"/>
      <c r="H1454" s="107"/>
      <c r="I1454" s="107"/>
      <c r="J1454" s="107"/>
      <c r="K1454" s="134"/>
      <c r="L1454" s="134">
        <v>64518.84</v>
      </c>
    </row>
    <row r="1455" spans="1:12" x14ac:dyDescent="0.25">
      <c r="A1455" s="107"/>
      <c r="B1455" s="107"/>
      <c r="C1455" s="107" t="s">
        <v>164</v>
      </c>
      <c r="D1455" s="107"/>
      <c r="E1455" s="107"/>
      <c r="F1455" s="133"/>
      <c r="G1455" s="107"/>
      <c r="H1455" s="107"/>
      <c r="I1455" s="107"/>
      <c r="J1455" s="107"/>
      <c r="K1455" s="134"/>
      <c r="L1455" s="134">
        <v>20819.5</v>
      </c>
    </row>
    <row r="1456" spans="1:12" ht="15.75" thickBot="1" x14ac:dyDescent="0.3">
      <c r="A1456" s="101"/>
      <c r="B1456" s="101"/>
      <c r="C1456" s="101"/>
      <c r="D1456" s="101"/>
      <c r="E1456" s="115" t="s">
        <v>329</v>
      </c>
      <c r="F1456" s="135">
        <v>43707</v>
      </c>
      <c r="G1456" s="115" t="s">
        <v>1737</v>
      </c>
      <c r="H1456" s="115" t="s">
        <v>337</v>
      </c>
      <c r="I1456" s="115" t="s">
        <v>1804</v>
      </c>
      <c r="J1456" s="115" t="s">
        <v>99</v>
      </c>
      <c r="K1456" s="117">
        <v>20819.5</v>
      </c>
      <c r="L1456" s="117">
        <f>ROUND(L1455+K1456,5)</f>
        <v>41639</v>
      </c>
    </row>
    <row r="1457" spans="1:12" x14ac:dyDescent="0.25">
      <c r="A1457" s="115"/>
      <c r="B1457" s="115"/>
      <c r="C1457" s="115" t="s">
        <v>446</v>
      </c>
      <c r="D1457" s="115"/>
      <c r="E1457" s="115"/>
      <c r="F1457" s="135"/>
      <c r="G1457" s="115"/>
      <c r="H1457" s="115"/>
      <c r="I1457" s="115"/>
      <c r="J1457" s="115"/>
      <c r="K1457" s="114">
        <f>ROUND(SUM(K1455:K1456),5)</f>
        <v>20819.5</v>
      </c>
      <c r="L1457" s="114">
        <f>L1456</f>
        <v>41639</v>
      </c>
    </row>
    <row r="1458" spans="1:12" x14ac:dyDescent="0.25">
      <c r="A1458" s="107"/>
      <c r="B1458" s="107"/>
      <c r="C1458" s="107" t="s">
        <v>892</v>
      </c>
      <c r="D1458" s="107"/>
      <c r="E1458" s="107"/>
      <c r="F1458" s="133"/>
      <c r="G1458" s="107"/>
      <c r="H1458" s="107"/>
      <c r="I1458" s="107"/>
      <c r="J1458" s="107"/>
      <c r="K1458" s="134"/>
      <c r="L1458" s="134">
        <v>0</v>
      </c>
    </row>
    <row r="1459" spans="1:12" x14ac:dyDescent="0.25">
      <c r="A1459" s="115"/>
      <c r="B1459" s="115"/>
      <c r="C1459" s="115" t="s">
        <v>893</v>
      </c>
      <c r="D1459" s="115"/>
      <c r="E1459" s="115"/>
      <c r="F1459" s="135"/>
      <c r="G1459" s="115"/>
      <c r="H1459" s="115"/>
      <c r="I1459" s="115"/>
      <c r="J1459" s="115"/>
      <c r="K1459" s="114"/>
      <c r="L1459" s="114">
        <f>L1458</f>
        <v>0</v>
      </c>
    </row>
    <row r="1460" spans="1:12" x14ac:dyDescent="0.25">
      <c r="A1460" s="107"/>
      <c r="B1460" s="107"/>
      <c r="C1460" s="107" t="s">
        <v>894</v>
      </c>
      <c r="D1460" s="107"/>
      <c r="E1460" s="107"/>
      <c r="F1460" s="133"/>
      <c r="G1460" s="107"/>
      <c r="H1460" s="107"/>
      <c r="I1460" s="107"/>
      <c r="J1460" s="107"/>
      <c r="K1460" s="134"/>
      <c r="L1460" s="134">
        <v>0</v>
      </c>
    </row>
    <row r="1461" spans="1:12" x14ac:dyDescent="0.25">
      <c r="A1461" s="115"/>
      <c r="B1461" s="115"/>
      <c r="C1461" s="115" t="s">
        <v>895</v>
      </c>
      <c r="D1461" s="115"/>
      <c r="E1461" s="115"/>
      <c r="F1461" s="135"/>
      <c r="G1461" s="115"/>
      <c r="H1461" s="115"/>
      <c r="I1461" s="115"/>
      <c r="J1461" s="115"/>
      <c r="K1461" s="114"/>
      <c r="L1461" s="114">
        <f>L1460</f>
        <v>0</v>
      </c>
    </row>
    <row r="1462" spans="1:12" x14ac:dyDescent="0.25">
      <c r="A1462" s="107"/>
      <c r="B1462" s="107"/>
      <c r="C1462" s="107" t="s">
        <v>165</v>
      </c>
      <c r="D1462" s="107"/>
      <c r="E1462" s="107"/>
      <c r="F1462" s="133"/>
      <c r="G1462" s="107"/>
      <c r="H1462" s="107"/>
      <c r="I1462" s="107"/>
      <c r="J1462" s="107"/>
      <c r="K1462" s="134"/>
      <c r="L1462" s="134">
        <v>2916.67</v>
      </c>
    </row>
    <row r="1463" spans="1:12" ht="15.75" thickBot="1" x14ac:dyDescent="0.3">
      <c r="A1463" s="101"/>
      <c r="B1463" s="101"/>
      <c r="C1463" s="101"/>
      <c r="D1463" s="101"/>
      <c r="E1463" s="115" t="s">
        <v>329</v>
      </c>
      <c r="F1463" s="135">
        <v>43707</v>
      </c>
      <c r="G1463" s="115" t="s">
        <v>1737</v>
      </c>
      <c r="H1463" s="115" t="s">
        <v>337</v>
      </c>
      <c r="I1463" s="115" t="s">
        <v>1804</v>
      </c>
      <c r="J1463" s="115" t="s">
        <v>99</v>
      </c>
      <c r="K1463" s="117">
        <v>3004.17</v>
      </c>
      <c r="L1463" s="117">
        <f>ROUND(L1462+K1463,5)</f>
        <v>5920.84</v>
      </c>
    </row>
    <row r="1464" spans="1:12" x14ac:dyDescent="0.25">
      <c r="A1464" s="115"/>
      <c r="B1464" s="115"/>
      <c r="C1464" s="115" t="s">
        <v>447</v>
      </c>
      <c r="D1464" s="115"/>
      <c r="E1464" s="115"/>
      <c r="F1464" s="135"/>
      <c r="G1464" s="115"/>
      <c r="H1464" s="115"/>
      <c r="I1464" s="115"/>
      <c r="J1464" s="115"/>
      <c r="K1464" s="114">
        <f>ROUND(SUM(K1462:K1463),5)</f>
        <v>3004.17</v>
      </c>
      <c r="L1464" s="114">
        <f>L1463</f>
        <v>5920.84</v>
      </c>
    </row>
    <row r="1465" spans="1:12" x14ac:dyDescent="0.25">
      <c r="A1465" s="107"/>
      <c r="B1465" s="107"/>
      <c r="C1465" s="107" t="s">
        <v>166</v>
      </c>
      <c r="D1465" s="107"/>
      <c r="E1465" s="107"/>
      <c r="F1465" s="133"/>
      <c r="G1465" s="107"/>
      <c r="H1465" s="107"/>
      <c r="I1465" s="107"/>
      <c r="J1465" s="107"/>
      <c r="K1465" s="134"/>
      <c r="L1465" s="134">
        <v>0</v>
      </c>
    </row>
    <row r="1466" spans="1:12" x14ac:dyDescent="0.25">
      <c r="A1466" s="115"/>
      <c r="B1466" s="115"/>
      <c r="C1466" s="115" t="s">
        <v>896</v>
      </c>
      <c r="D1466" s="115"/>
      <c r="E1466" s="115"/>
      <c r="F1466" s="135"/>
      <c r="G1466" s="115"/>
      <c r="H1466" s="115"/>
      <c r="I1466" s="115"/>
      <c r="J1466" s="115"/>
      <c r="K1466" s="114"/>
      <c r="L1466" s="114">
        <f>L1465</f>
        <v>0</v>
      </c>
    </row>
    <row r="1467" spans="1:12" x14ac:dyDescent="0.25">
      <c r="A1467" s="107"/>
      <c r="B1467" s="107"/>
      <c r="C1467" s="107" t="s">
        <v>897</v>
      </c>
      <c r="D1467" s="107"/>
      <c r="E1467" s="107"/>
      <c r="F1467" s="133"/>
      <c r="G1467" s="107"/>
      <c r="H1467" s="107"/>
      <c r="I1467" s="107"/>
      <c r="J1467" s="107"/>
      <c r="K1467" s="134"/>
      <c r="L1467" s="134">
        <v>0</v>
      </c>
    </row>
    <row r="1468" spans="1:12" x14ac:dyDescent="0.25">
      <c r="A1468" s="115"/>
      <c r="B1468" s="115"/>
      <c r="C1468" s="115" t="s">
        <v>898</v>
      </c>
      <c r="D1468" s="115"/>
      <c r="E1468" s="115"/>
      <c r="F1468" s="135"/>
      <c r="G1468" s="115"/>
      <c r="H1468" s="115"/>
      <c r="I1468" s="115"/>
      <c r="J1468" s="115"/>
      <c r="K1468" s="114"/>
      <c r="L1468" s="114">
        <f>L1467</f>
        <v>0</v>
      </c>
    </row>
    <row r="1469" spans="1:12" x14ac:dyDescent="0.25">
      <c r="A1469" s="107"/>
      <c r="B1469" s="107"/>
      <c r="C1469" s="107" t="s">
        <v>167</v>
      </c>
      <c r="D1469" s="107"/>
      <c r="E1469" s="107"/>
      <c r="F1469" s="133"/>
      <c r="G1469" s="107"/>
      <c r="H1469" s="107"/>
      <c r="I1469" s="107"/>
      <c r="J1469" s="107"/>
      <c r="K1469" s="134"/>
      <c r="L1469" s="134">
        <v>31.8</v>
      </c>
    </row>
    <row r="1470" spans="1:12" ht="15.75" thickBot="1" x14ac:dyDescent="0.3">
      <c r="A1470" s="101"/>
      <c r="B1470" s="101"/>
      <c r="C1470" s="101"/>
      <c r="D1470" s="101"/>
      <c r="E1470" s="115" t="s">
        <v>329</v>
      </c>
      <c r="F1470" s="135">
        <v>43708</v>
      </c>
      <c r="G1470" s="115" t="s">
        <v>1138</v>
      </c>
      <c r="H1470" s="115" t="s">
        <v>351</v>
      </c>
      <c r="I1470" s="115" t="s">
        <v>1858</v>
      </c>
      <c r="J1470" s="115" t="s">
        <v>376</v>
      </c>
      <c r="K1470" s="117">
        <v>31.8</v>
      </c>
      <c r="L1470" s="117">
        <f>ROUND(L1469+K1470,5)</f>
        <v>63.6</v>
      </c>
    </row>
    <row r="1471" spans="1:12" x14ac:dyDescent="0.25">
      <c r="A1471" s="115"/>
      <c r="B1471" s="115"/>
      <c r="C1471" s="115" t="s">
        <v>448</v>
      </c>
      <c r="D1471" s="115"/>
      <c r="E1471" s="115"/>
      <c r="F1471" s="135"/>
      <c r="G1471" s="115"/>
      <c r="H1471" s="115"/>
      <c r="I1471" s="115"/>
      <c r="J1471" s="115"/>
      <c r="K1471" s="114">
        <f>ROUND(SUM(K1469:K1470),5)</f>
        <v>31.8</v>
      </c>
      <c r="L1471" s="114">
        <f>L1470</f>
        <v>63.6</v>
      </c>
    </row>
    <row r="1472" spans="1:12" x14ac:dyDescent="0.25">
      <c r="A1472" s="107"/>
      <c r="B1472" s="107"/>
      <c r="C1472" s="107" t="s">
        <v>168</v>
      </c>
      <c r="D1472" s="107"/>
      <c r="E1472" s="107"/>
      <c r="F1472" s="133"/>
      <c r="G1472" s="107"/>
      <c r="H1472" s="107"/>
      <c r="I1472" s="107"/>
      <c r="J1472" s="107"/>
      <c r="K1472" s="134"/>
      <c r="L1472" s="134">
        <v>2130.83</v>
      </c>
    </row>
    <row r="1473" spans="1:12" x14ac:dyDescent="0.25">
      <c r="A1473" s="115"/>
      <c r="B1473" s="115"/>
      <c r="C1473" s="115"/>
      <c r="D1473" s="115"/>
      <c r="E1473" s="115" t="s">
        <v>329</v>
      </c>
      <c r="F1473" s="135">
        <v>43707</v>
      </c>
      <c r="G1473" s="115" t="s">
        <v>1737</v>
      </c>
      <c r="H1473" s="115" t="s">
        <v>495</v>
      </c>
      <c r="I1473" s="115" t="s">
        <v>1816</v>
      </c>
      <c r="J1473" s="115" t="s">
        <v>99</v>
      </c>
      <c r="K1473" s="114">
        <v>-255.6</v>
      </c>
      <c r="L1473" s="114">
        <f>ROUND(L1472+K1473,5)</f>
        <v>1875.23</v>
      </c>
    </row>
    <row r="1474" spans="1:12" x14ac:dyDescent="0.25">
      <c r="A1474" s="115"/>
      <c r="B1474" s="115"/>
      <c r="C1474" s="115"/>
      <c r="D1474" s="115"/>
      <c r="E1474" s="115" t="s">
        <v>329</v>
      </c>
      <c r="F1474" s="135">
        <v>43708</v>
      </c>
      <c r="G1474" s="115" t="s">
        <v>1741</v>
      </c>
      <c r="H1474" s="115" t="s">
        <v>495</v>
      </c>
      <c r="I1474" s="115" t="s">
        <v>1867</v>
      </c>
      <c r="J1474" s="115" t="s">
        <v>294</v>
      </c>
      <c r="K1474" s="114">
        <v>255.6</v>
      </c>
      <c r="L1474" s="114">
        <f>ROUND(L1473+K1474,5)</f>
        <v>2130.83</v>
      </c>
    </row>
    <row r="1475" spans="1:12" ht="15.75" thickBot="1" x14ac:dyDescent="0.3">
      <c r="A1475" s="115"/>
      <c r="B1475" s="115"/>
      <c r="C1475" s="115"/>
      <c r="D1475" s="115"/>
      <c r="E1475" s="115" t="s">
        <v>329</v>
      </c>
      <c r="F1475" s="135">
        <v>43708</v>
      </c>
      <c r="G1475" s="115" t="s">
        <v>1741</v>
      </c>
      <c r="H1475" s="115" t="s">
        <v>495</v>
      </c>
      <c r="I1475" s="115" t="s">
        <v>1868</v>
      </c>
      <c r="J1475" s="115" t="s">
        <v>294</v>
      </c>
      <c r="K1475" s="117">
        <v>2130.83</v>
      </c>
      <c r="L1475" s="117">
        <f>ROUND(L1474+K1475,5)</f>
        <v>4261.66</v>
      </c>
    </row>
    <row r="1476" spans="1:12" x14ac:dyDescent="0.25">
      <c r="A1476" s="115"/>
      <c r="B1476" s="115"/>
      <c r="C1476" s="115" t="s">
        <v>449</v>
      </c>
      <c r="D1476" s="115"/>
      <c r="E1476" s="115"/>
      <c r="F1476" s="135"/>
      <c r="G1476" s="115"/>
      <c r="H1476" s="115"/>
      <c r="I1476" s="115"/>
      <c r="J1476" s="115"/>
      <c r="K1476" s="114">
        <f>ROUND(SUM(K1472:K1475),5)</f>
        <v>2130.83</v>
      </c>
      <c r="L1476" s="114">
        <f>L1475</f>
        <v>4261.66</v>
      </c>
    </row>
    <row r="1477" spans="1:12" x14ac:dyDescent="0.25">
      <c r="A1477" s="107"/>
      <c r="B1477" s="107"/>
      <c r="C1477" s="107" t="s">
        <v>169</v>
      </c>
      <c r="D1477" s="107"/>
      <c r="E1477" s="107"/>
      <c r="F1477" s="133"/>
      <c r="G1477" s="107"/>
      <c r="H1477" s="107"/>
      <c r="I1477" s="107"/>
      <c r="J1477" s="107"/>
      <c r="K1477" s="134"/>
      <c r="L1477" s="134">
        <v>1024.3800000000001</v>
      </c>
    </row>
    <row r="1478" spans="1:12" x14ac:dyDescent="0.25">
      <c r="A1478" s="115"/>
      <c r="B1478" s="115"/>
      <c r="C1478" s="115"/>
      <c r="D1478" s="115"/>
      <c r="E1478" s="115" t="s">
        <v>329</v>
      </c>
      <c r="F1478" s="135">
        <v>43707</v>
      </c>
      <c r="G1478" s="115" t="s">
        <v>1737</v>
      </c>
      <c r="H1478" s="115" t="s">
        <v>337</v>
      </c>
      <c r="I1478" s="115" t="s">
        <v>1869</v>
      </c>
      <c r="J1478" s="115" t="s">
        <v>99</v>
      </c>
      <c r="K1478" s="114">
        <v>909.27</v>
      </c>
      <c r="L1478" s="114">
        <f>ROUND(L1477+K1478,5)</f>
        <v>1933.65</v>
      </c>
    </row>
    <row r="1479" spans="1:12" x14ac:dyDescent="0.25">
      <c r="A1479" s="115"/>
      <c r="B1479" s="115"/>
      <c r="C1479" s="115"/>
      <c r="D1479" s="115"/>
      <c r="E1479" s="115" t="s">
        <v>329</v>
      </c>
      <c r="F1479" s="135">
        <v>43707</v>
      </c>
      <c r="G1479" s="115" t="s">
        <v>1737</v>
      </c>
      <c r="H1479" s="115" t="s">
        <v>337</v>
      </c>
      <c r="I1479" s="115" t="s">
        <v>1870</v>
      </c>
      <c r="J1479" s="115" t="s">
        <v>99</v>
      </c>
      <c r="K1479" s="114">
        <v>43.18</v>
      </c>
      <c r="L1479" s="114">
        <f>ROUND(L1478+K1479,5)</f>
        <v>1976.83</v>
      </c>
    </row>
    <row r="1480" spans="1:12" ht="15.75" thickBot="1" x14ac:dyDescent="0.3">
      <c r="A1480" s="115"/>
      <c r="B1480" s="115"/>
      <c r="C1480" s="115"/>
      <c r="D1480" s="115"/>
      <c r="E1480" s="115" t="s">
        <v>329</v>
      </c>
      <c r="F1480" s="135">
        <v>43707</v>
      </c>
      <c r="G1480" s="115" t="s">
        <v>1737</v>
      </c>
      <c r="H1480" s="115" t="s">
        <v>337</v>
      </c>
      <c r="I1480" s="115" t="s">
        <v>1871</v>
      </c>
      <c r="J1480" s="115" t="s">
        <v>99</v>
      </c>
      <c r="K1480" s="117">
        <v>73.2</v>
      </c>
      <c r="L1480" s="117">
        <f>ROUND(L1479+K1480,5)</f>
        <v>2050.0300000000002</v>
      </c>
    </row>
    <row r="1481" spans="1:12" x14ac:dyDescent="0.25">
      <c r="A1481" s="115"/>
      <c r="B1481" s="115"/>
      <c r="C1481" s="115" t="s">
        <v>450</v>
      </c>
      <c r="D1481" s="115"/>
      <c r="E1481" s="115"/>
      <c r="F1481" s="135"/>
      <c r="G1481" s="115"/>
      <c r="H1481" s="115"/>
      <c r="I1481" s="115"/>
      <c r="J1481" s="115"/>
      <c r="K1481" s="114">
        <f>ROUND(SUM(K1477:K1480),5)</f>
        <v>1025.6500000000001</v>
      </c>
      <c r="L1481" s="114">
        <f>L1480</f>
        <v>2050.0300000000002</v>
      </c>
    </row>
    <row r="1482" spans="1:12" x14ac:dyDescent="0.25">
      <c r="A1482" s="107"/>
      <c r="B1482" s="107"/>
      <c r="C1482" s="107" t="s">
        <v>170</v>
      </c>
      <c r="D1482" s="107"/>
      <c r="E1482" s="107"/>
      <c r="F1482" s="133"/>
      <c r="G1482" s="107"/>
      <c r="H1482" s="107"/>
      <c r="I1482" s="107"/>
      <c r="J1482" s="107"/>
      <c r="K1482" s="134"/>
      <c r="L1482" s="134">
        <v>6633.36</v>
      </c>
    </row>
    <row r="1483" spans="1:12" x14ac:dyDescent="0.25">
      <c r="A1483" s="115"/>
      <c r="B1483" s="115"/>
      <c r="C1483" s="115"/>
      <c r="D1483" s="115"/>
      <c r="E1483" s="115" t="s">
        <v>329</v>
      </c>
      <c r="F1483" s="135">
        <v>43707</v>
      </c>
      <c r="G1483" s="115" t="s">
        <v>1737</v>
      </c>
      <c r="H1483" s="115" t="s">
        <v>317</v>
      </c>
      <c r="I1483" s="115" t="s">
        <v>1872</v>
      </c>
      <c r="J1483" s="115" t="s">
        <v>99</v>
      </c>
      <c r="K1483" s="114">
        <v>460</v>
      </c>
      <c r="L1483" s="114">
        <f>ROUND(L1482+K1483,5)</f>
        <v>7093.36</v>
      </c>
    </row>
    <row r="1484" spans="1:12" x14ac:dyDescent="0.25">
      <c r="A1484" s="115"/>
      <c r="B1484" s="115"/>
      <c r="C1484" s="115"/>
      <c r="D1484" s="115"/>
      <c r="E1484" s="115" t="s">
        <v>329</v>
      </c>
      <c r="F1484" s="135">
        <v>43707</v>
      </c>
      <c r="G1484" s="115" t="s">
        <v>1737</v>
      </c>
      <c r="H1484" s="115" t="s">
        <v>317</v>
      </c>
      <c r="I1484" s="115" t="s">
        <v>1873</v>
      </c>
      <c r="J1484" s="115" t="s">
        <v>99</v>
      </c>
      <c r="K1484" s="114">
        <v>-1757.38</v>
      </c>
      <c r="L1484" s="114">
        <f>ROUND(L1483+K1484,5)</f>
        <v>5335.98</v>
      </c>
    </row>
    <row r="1485" spans="1:12" x14ac:dyDescent="0.25">
      <c r="A1485" s="115"/>
      <c r="B1485" s="115"/>
      <c r="C1485" s="115"/>
      <c r="D1485" s="115"/>
      <c r="E1485" s="115" t="s">
        <v>375</v>
      </c>
      <c r="F1485" s="135">
        <v>43708</v>
      </c>
      <c r="G1485" s="115" t="s">
        <v>1706</v>
      </c>
      <c r="H1485" s="115" t="s">
        <v>317</v>
      </c>
      <c r="I1485" s="115" t="s">
        <v>1837</v>
      </c>
      <c r="J1485" s="115" t="s">
        <v>288</v>
      </c>
      <c r="K1485" s="114">
        <v>1757.39</v>
      </c>
      <c r="L1485" s="114">
        <f>ROUND(L1484+K1485,5)</f>
        <v>7093.37</v>
      </c>
    </row>
    <row r="1486" spans="1:12" ht="15.75" thickBot="1" x14ac:dyDescent="0.3">
      <c r="A1486" s="115"/>
      <c r="B1486" s="115"/>
      <c r="C1486" s="115"/>
      <c r="D1486" s="115"/>
      <c r="E1486" s="115" t="s">
        <v>375</v>
      </c>
      <c r="F1486" s="135">
        <v>43708</v>
      </c>
      <c r="G1486" s="115" t="s">
        <v>1706</v>
      </c>
      <c r="H1486" s="115" t="s">
        <v>317</v>
      </c>
      <c r="I1486" s="115" t="s">
        <v>1838</v>
      </c>
      <c r="J1486" s="115" t="s">
        <v>288</v>
      </c>
      <c r="K1486" s="117">
        <v>6191.85</v>
      </c>
      <c r="L1486" s="117">
        <f>ROUND(L1485+K1486,5)</f>
        <v>13285.22</v>
      </c>
    </row>
    <row r="1487" spans="1:12" x14ac:dyDescent="0.25">
      <c r="A1487" s="115"/>
      <c r="B1487" s="115"/>
      <c r="C1487" s="115" t="s">
        <v>451</v>
      </c>
      <c r="D1487" s="115"/>
      <c r="E1487" s="115"/>
      <c r="F1487" s="135"/>
      <c r="G1487" s="115"/>
      <c r="H1487" s="115"/>
      <c r="I1487" s="115"/>
      <c r="J1487" s="115"/>
      <c r="K1487" s="114">
        <f>ROUND(SUM(K1482:K1486),5)</f>
        <v>6651.86</v>
      </c>
      <c r="L1487" s="114">
        <f>L1486</f>
        <v>13285.22</v>
      </c>
    </row>
    <row r="1488" spans="1:12" x14ac:dyDescent="0.25">
      <c r="A1488" s="107"/>
      <c r="B1488" s="107"/>
      <c r="C1488" s="107" t="s">
        <v>171</v>
      </c>
      <c r="D1488" s="107"/>
      <c r="E1488" s="107"/>
      <c r="F1488" s="133"/>
      <c r="G1488" s="107"/>
      <c r="H1488" s="107"/>
      <c r="I1488" s="107"/>
      <c r="J1488" s="107"/>
      <c r="K1488" s="134"/>
      <c r="L1488" s="134">
        <v>0</v>
      </c>
    </row>
    <row r="1489" spans="1:12" x14ac:dyDescent="0.25">
      <c r="A1489" s="115"/>
      <c r="B1489" s="115"/>
      <c r="C1489" s="115" t="s">
        <v>452</v>
      </c>
      <c r="D1489" s="115"/>
      <c r="E1489" s="115"/>
      <c r="F1489" s="135"/>
      <c r="G1489" s="115"/>
      <c r="H1489" s="115"/>
      <c r="I1489" s="115"/>
      <c r="J1489" s="115"/>
      <c r="K1489" s="114"/>
      <c r="L1489" s="114">
        <f>L1488</f>
        <v>0</v>
      </c>
    </row>
    <row r="1490" spans="1:12" x14ac:dyDescent="0.25">
      <c r="A1490" s="107"/>
      <c r="B1490" s="107"/>
      <c r="C1490" s="107" t="s">
        <v>172</v>
      </c>
      <c r="D1490" s="107"/>
      <c r="E1490" s="107"/>
      <c r="F1490" s="133"/>
      <c r="G1490" s="107"/>
      <c r="H1490" s="107"/>
      <c r="I1490" s="107"/>
      <c r="J1490" s="107"/>
      <c r="K1490" s="134"/>
      <c r="L1490" s="134">
        <v>143.05000000000001</v>
      </c>
    </row>
    <row r="1491" spans="1:12" ht="15.75" thickBot="1" x14ac:dyDescent="0.3">
      <c r="A1491" s="101"/>
      <c r="B1491" s="101"/>
      <c r="C1491" s="101"/>
      <c r="D1491" s="101"/>
      <c r="E1491" s="115" t="s">
        <v>329</v>
      </c>
      <c r="F1491" s="135">
        <v>43708</v>
      </c>
      <c r="G1491" s="115" t="s">
        <v>1510</v>
      </c>
      <c r="H1491" s="115" t="s">
        <v>500</v>
      </c>
      <c r="I1491" s="115" t="s">
        <v>1511</v>
      </c>
      <c r="J1491" s="115" t="s">
        <v>107</v>
      </c>
      <c r="K1491" s="117">
        <v>143.05000000000001</v>
      </c>
      <c r="L1491" s="117">
        <f>ROUND(L1490+K1491,5)</f>
        <v>286.10000000000002</v>
      </c>
    </row>
    <row r="1492" spans="1:12" x14ac:dyDescent="0.25">
      <c r="A1492" s="115"/>
      <c r="B1492" s="115"/>
      <c r="C1492" s="115" t="s">
        <v>453</v>
      </c>
      <c r="D1492" s="115"/>
      <c r="E1492" s="115"/>
      <c r="F1492" s="135"/>
      <c r="G1492" s="115"/>
      <c r="H1492" s="115"/>
      <c r="I1492" s="115"/>
      <c r="J1492" s="115"/>
      <c r="K1492" s="114">
        <f>ROUND(SUM(K1490:K1491),5)</f>
        <v>143.05000000000001</v>
      </c>
      <c r="L1492" s="114">
        <f>L1491</f>
        <v>286.10000000000002</v>
      </c>
    </row>
    <row r="1493" spans="1:12" x14ac:dyDescent="0.25">
      <c r="A1493" s="107"/>
      <c r="B1493" s="107"/>
      <c r="C1493" s="107" t="s">
        <v>173</v>
      </c>
      <c r="D1493" s="107"/>
      <c r="E1493" s="107"/>
      <c r="F1493" s="133"/>
      <c r="G1493" s="107"/>
      <c r="H1493" s="107"/>
      <c r="I1493" s="107"/>
      <c r="J1493" s="107"/>
      <c r="K1493" s="134"/>
      <c r="L1493" s="134">
        <v>6244.23</v>
      </c>
    </row>
    <row r="1494" spans="1:12" x14ac:dyDescent="0.25">
      <c r="A1494" s="115"/>
      <c r="B1494" s="115"/>
      <c r="C1494" s="115"/>
      <c r="D1494" s="115"/>
      <c r="E1494" s="115" t="s">
        <v>329</v>
      </c>
      <c r="F1494" s="135">
        <v>43707</v>
      </c>
      <c r="G1494" s="115" t="s">
        <v>1737</v>
      </c>
      <c r="H1494" s="115" t="s">
        <v>318</v>
      </c>
      <c r="I1494" s="115" t="s">
        <v>1874</v>
      </c>
      <c r="J1494" s="115" t="s">
        <v>99</v>
      </c>
      <c r="K1494" s="114">
        <v>-1350</v>
      </c>
      <c r="L1494" s="114">
        <f>ROUND(L1493+K1494,5)</f>
        <v>4894.2299999999996</v>
      </c>
    </row>
    <row r="1495" spans="1:12" x14ac:dyDescent="0.25">
      <c r="A1495" s="115"/>
      <c r="B1495" s="115"/>
      <c r="C1495" s="115"/>
      <c r="D1495" s="115"/>
      <c r="E1495" s="115" t="s">
        <v>375</v>
      </c>
      <c r="F1495" s="135">
        <v>43708</v>
      </c>
      <c r="G1495" s="115" t="s">
        <v>1701</v>
      </c>
      <c r="H1495" s="115" t="s">
        <v>318</v>
      </c>
      <c r="I1495" s="115" t="s">
        <v>526</v>
      </c>
      <c r="J1495" s="115" t="s">
        <v>288</v>
      </c>
      <c r="K1495" s="114">
        <v>1350</v>
      </c>
      <c r="L1495" s="114">
        <f>ROUND(L1494+K1495,5)</f>
        <v>6244.23</v>
      </c>
    </row>
    <row r="1496" spans="1:12" ht="15.75" thickBot="1" x14ac:dyDescent="0.3">
      <c r="A1496" s="115"/>
      <c r="B1496" s="115"/>
      <c r="C1496" s="115"/>
      <c r="D1496" s="115"/>
      <c r="E1496" s="115" t="s">
        <v>329</v>
      </c>
      <c r="F1496" s="135">
        <v>43708</v>
      </c>
      <c r="G1496" s="115" t="s">
        <v>1499</v>
      </c>
      <c r="H1496" s="115" t="s">
        <v>318</v>
      </c>
      <c r="I1496" s="115" t="s">
        <v>1789</v>
      </c>
      <c r="J1496" s="115" t="s">
        <v>298</v>
      </c>
      <c r="K1496" s="117">
        <v>1350</v>
      </c>
      <c r="L1496" s="117">
        <f>ROUND(L1495+K1496,5)</f>
        <v>7594.23</v>
      </c>
    </row>
    <row r="1497" spans="1:12" x14ac:dyDescent="0.25">
      <c r="A1497" s="115"/>
      <c r="B1497" s="115"/>
      <c r="C1497" s="115" t="s">
        <v>454</v>
      </c>
      <c r="D1497" s="115"/>
      <c r="E1497" s="115"/>
      <c r="F1497" s="135"/>
      <c r="G1497" s="115"/>
      <c r="H1497" s="115"/>
      <c r="I1497" s="115"/>
      <c r="J1497" s="115"/>
      <c r="K1497" s="114">
        <f>ROUND(SUM(K1493:K1496),5)</f>
        <v>1350</v>
      </c>
      <c r="L1497" s="114">
        <f>L1496</f>
        <v>7594.23</v>
      </c>
    </row>
    <row r="1498" spans="1:12" x14ac:dyDescent="0.25">
      <c r="A1498" s="107"/>
      <c r="B1498" s="107"/>
      <c r="C1498" s="107" t="s">
        <v>174</v>
      </c>
      <c r="D1498" s="107"/>
      <c r="E1498" s="107"/>
      <c r="F1498" s="133"/>
      <c r="G1498" s="107"/>
      <c r="H1498" s="107"/>
      <c r="I1498" s="107"/>
      <c r="J1498" s="107"/>
      <c r="K1498" s="134"/>
      <c r="L1498" s="134">
        <v>7529.08</v>
      </c>
    </row>
    <row r="1499" spans="1:12" x14ac:dyDescent="0.25">
      <c r="A1499" s="107"/>
      <c r="B1499" s="107"/>
      <c r="C1499" s="107"/>
      <c r="D1499" s="107" t="s">
        <v>175</v>
      </c>
      <c r="E1499" s="107"/>
      <c r="F1499" s="133"/>
      <c r="G1499" s="107"/>
      <c r="H1499" s="107"/>
      <c r="I1499" s="107"/>
      <c r="J1499" s="107"/>
      <c r="K1499" s="134"/>
      <c r="L1499" s="134">
        <v>0</v>
      </c>
    </row>
    <row r="1500" spans="1:12" x14ac:dyDescent="0.25">
      <c r="A1500" s="115"/>
      <c r="B1500" s="115"/>
      <c r="C1500" s="115"/>
      <c r="D1500" s="115" t="s">
        <v>455</v>
      </c>
      <c r="E1500" s="115"/>
      <c r="F1500" s="135"/>
      <c r="G1500" s="115"/>
      <c r="H1500" s="115"/>
      <c r="I1500" s="115"/>
      <c r="J1500" s="115"/>
      <c r="K1500" s="114"/>
      <c r="L1500" s="114">
        <f>L1499</f>
        <v>0</v>
      </c>
    </row>
    <row r="1501" spans="1:12" x14ac:dyDescent="0.25">
      <c r="A1501" s="107"/>
      <c r="B1501" s="107"/>
      <c r="C1501" s="107"/>
      <c r="D1501" s="107" t="s">
        <v>176</v>
      </c>
      <c r="E1501" s="107"/>
      <c r="F1501" s="133"/>
      <c r="G1501" s="107"/>
      <c r="H1501" s="107"/>
      <c r="I1501" s="107"/>
      <c r="J1501" s="107"/>
      <c r="K1501" s="134"/>
      <c r="L1501" s="134">
        <v>0</v>
      </c>
    </row>
    <row r="1502" spans="1:12" x14ac:dyDescent="0.25">
      <c r="A1502" s="115"/>
      <c r="B1502" s="115"/>
      <c r="C1502" s="115"/>
      <c r="D1502" s="115" t="s">
        <v>456</v>
      </c>
      <c r="E1502" s="115"/>
      <c r="F1502" s="135"/>
      <c r="G1502" s="115"/>
      <c r="H1502" s="115"/>
      <c r="I1502" s="115"/>
      <c r="J1502" s="115"/>
      <c r="K1502" s="114"/>
      <c r="L1502" s="114">
        <f>L1501</f>
        <v>0</v>
      </c>
    </row>
    <row r="1503" spans="1:12" x14ac:dyDescent="0.25">
      <c r="A1503" s="107"/>
      <c r="B1503" s="107"/>
      <c r="C1503" s="107"/>
      <c r="D1503" s="107" t="s">
        <v>177</v>
      </c>
      <c r="E1503" s="107"/>
      <c r="F1503" s="133"/>
      <c r="G1503" s="107"/>
      <c r="H1503" s="107"/>
      <c r="I1503" s="107"/>
      <c r="J1503" s="107"/>
      <c r="K1503" s="134"/>
      <c r="L1503" s="134">
        <v>0</v>
      </c>
    </row>
    <row r="1504" spans="1:12" x14ac:dyDescent="0.25">
      <c r="A1504" s="115"/>
      <c r="B1504" s="115"/>
      <c r="C1504" s="115"/>
      <c r="D1504" s="115" t="s">
        <v>899</v>
      </c>
      <c r="E1504" s="115"/>
      <c r="F1504" s="135"/>
      <c r="G1504" s="115"/>
      <c r="H1504" s="115"/>
      <c r="I1504" s="115"/>
      <c r="J1504" s="115"/>
      <c r="K1504" s="114"/>
      <c r="L1504" s="114">
        <f>L1503</f>
        <v>0</v>
      </c>
    </row>
    <row r="1505" spans="1:12" x14ac:dyDescent="0.25">
      <c r="A1505" s="107"/>
      <c r="B1505" s="107"/>
      <c r="C1505" s="107"/>
      <c r="D1505" s="107" t="s">
        <v>178</v>
      </c>
      <c r="E1505" s="107"/>
      <c r="F1505" s="133"/>
      <c r="G1505" s="107"/>
      <c r="H1505" s="107"/>
      <c r="I1505" s="107"/>
      <c r="J1505" s="107"/>
      <c r="K1505" s="134"/>
      <c r="L1505" s="134">
        <v>0</v>
      </c>
    </row>
    <row r="1506" spans="1:12" x14ac:dyDescent="0.25">
      <c r="A1506" s="115"/>
      <c r="B1506" s="115"/>
      <c r="C1506" s="115"/>
      <c r="D1506" s="115"/>
      <c r="E1506" s="115" t="s">
        <v>375</v>
      </c>
      <c r="F1506" s="135">
        <v>43690</v>
      </c>
      <c r="G1506" s="115" t="s">
        <v>1589</v>
      </c>
      <c r="H1506" s="115" t="s">
        <v>1390</v>
      </c>
      <c r="I1506" s="115" t="s">
        <v>1875</v>
      </c>
      <c r="J1506" s="115" t="s">
        <v>288</v>
      </c>
      <c r="K1506" s="114">
        <v>1250</v>
      </c>
      <c r="L1506" s="114">
        <f>ROUND(L1505+K1506,5)</f>
        <v>1250</v>
      </c>
    </row>
    <row r="1507" spans="1:12" x14ac:dyDescent="0.25">
      <c r="A1507" s="115"/>
      <c r="B1507" s="115"/>
      <c r="C1507" s="115"/>
      <c r="D1507" s="115"/>
      <c r="E1507" s="115" t="s">
        <v>375</v>
      </c>
      <c r="F1507" s="135">
        <v>43690</v>
      </c>
      <c r="G1507" s="115" t="s">
        <v>1597</v>
      </c>
      <c r="H1507" s="115" t="s">
        <v>1390</v>
      </c>
      <c r="I1507" s="115" t="s">
        <v>1598</v>
      </c>
      <c r="J1507" s="115" t="s">
        <v>288</v>
      </c>
      <c r="K1507" s="114">
        <v>1250</v>
      </c>
      <c r="L1507" s="114">
        <f>ROUND(L1506+K1507,5)</f>
        <v>2500</v>
      </c>
    </row>
    <row r="1508" spans="1:12" ht="15.75" thickBot="1" x14ac:dyDescent="0.3">
      <c r="A1508" s="115"/>
      <c r="B1508" s="115"/>
      <c r="C1508" s="115"/>
      <c r="D1508" s="115"/>
      <c r="E1508" s="115" t="s">
        <v>375</v>
      </c>
      <c r="F1508" s="135">
        <v>43691</v>
      </c>
      <c r="G1508" s="115" t="s">
        <v>1601</v>
      </c>
      <c r="H1508" s="115" t="s">
        <v>1387</v>
      </c>
      <c r="I1508" s="115" t="s">
        <v>1602</v>
      </c>
      <c r="J1508" s="115" t="s">
        <v>288</v>
      </c>
      <c r="K1508" s="117">
        <v>3600</v>
      </c>
      <c r="L1508" s="117">
        <f>ROUND(L1507+K1508,5)</f>
        <v>6100</v>
      </c>
    </row>
    <row r="1509" spans="1:12" x14ac:dyDescent="0.25">
      <c r="A1509" s="115"/>
      <c r="B1509" s="115"/>
      <c r="C1509" s="115"/>
      <c r="D1509" s="115" t="s">
        <v>457</v>
      </c>
      <c r="E1509" s="115"/>
      <c r="F1509" s="135"/>
      <c r="G1509" s="115"/>
      <c r="H1509" s="115"/>
      <c r="I1509" s="115"/>
      <c r="J1509" s="115"/>
      <c r="K1509" s="114">
        <f>ROUND(SUM(K1505:K1508),5)</f>
        <v>6100</v>
      </c>
      <c r="L1509" s="114">
        <f>L1508</f>
        <v>6100</v>
      </c>
    </row>
    <row r="1510" spans="1:12" x14ac:dyDescent="0.25">
      <c r="A1510" s="107"/>
      <c r="B1510" s="107"/>
      <c r="C1510" s="107"/>
      <c r="D1510" s="107" t="s">
        <v>179</v>
      </c>
      <c r="E1510" s="107"/>
      <c r="F1510" s="133"/>
      <c r="G1510" s="107"/>
      <c r="H1510" s="107"/>
      <c r="I1510" s="107"/>
      <c r="J1510" s="107"/>
      <c r="K1510" s="134"/>
      <c r="L1510" s="134">
        <v>7529.08</v>
      </c>
    </row>
    <row r="1511" spans="1:12" ht="15.75" thickBot="1" x14ac:dyDescent="0.3">
      <c r="A1511" s="101"/>
      <c r="B1511" s="101"/>
      <c r="C1511" s="101"/>
      <c r="D1511" s="101"/>
      <c r="E1511" s="115" t="s">
        <v>329</v>
      </c>
      <c r="F1511" s="135">
        <v>43707</v>
      </c>
      <c r="G1511" s="115" t="s">
        <v>1737</v>
      </c>
      <c r="H1511" s="115" t="s">
        <v>337</v>
      </c>
      <c r="I1511" s="115" t="s">
        <v>1804</v>
      </c>
      <c r="J1511" s="115" t="s">
        <v>99</v>
      </c>
      <c r="K1511" s="117">
        <v>5466.08</v>
      </c>
      <c r="L1511" s="117">
        <f>ROUND(L1510+K1511,5)</f>
        <v>12995.16</v>
      </c>
    </row>
    <row r="1512" spans="1:12" x14ac:dyDescent="0.25">
      <c r="A1512" s="115"/>
      <c r="B1512" s="115"/>
      <c r="C1512" s="115"/>
      <c r="D1512" s="115" t="s">
        <v>458</v>
      </c>
      <c r="E1512" s="115"/>
      <c r="F1512" s="135"/>
      <c r="G1512" s="115"/>
      <c r="H1512" s="115"/>
      <c r="I1512" s="115"/>
      <c r="J1512" s="115"/>
      <c r="K1512" s="114">
        <f>ROUND(SUM(K1510:K1511),5)</f>
        <v>5466.08</v>
      </c>
      <c r="L1512" s="114">
        <f>L1511</f>
        <v>12995.16</v>
      </c>
    </row>
    <row r="1513" spans="1:12" x14ac:dyDescent="0.25">
      <c r="A1513" s="107"/>
      <c r="B1513" s="107"/>
      <c r="C1513" s="107"/>
      <c r="D1513" s="107" t="s">
        <v>180</v>
      </c>
      <c r="E1513" s="107"/>
      <c r="F1513" s="133"/>
      <c r="G1513" s="107"/>
      <c r="H1513" s="107"/>
      <c r="I1513" s="107"/>
      <c r="J1513" s="107"/>
      <c r="K1513" s="134"/>
      <c r="L1513" s="134">
        <v>0</v>
      </c>
    </row>
    <row r="1514" spans="1:12" ht="15.75" thickBot="1" x14ac:dyDescent="0.3">
      <c r="A1514" s="101"/>
      <c r="B1514" s="101"/>
      <c r="C1514" s="101"/>
      <c r="D1514" s="101"/>
      <c r="E1514" s="115" t="s">
        <v>375</v>
      </c>
      <c r="F1514" s="135">
        <v>43708</v>
      </c>
      <c r="G1514" s="115" t="s">
        <v>1703</v>
      </c>
      <c r="H1514" s="115" t="s">
        <v>1704</v>
      </c>
      <c r="I1514" s="115" t="s">
        <v>1705</v>
      </c>
      <c r="J1514" s="115" t="s">
        <v>288</v>
      </c>
      <c r="K1514" s="117">
        <v>132.5</v>
      </c>
      <c r="L1514" s="117">
        <f>ROUND(L1513+K1514,5)</f>
        <v>132.5</v>
      </c>
    </row>
    <row r="1515" spans="1:12" x14ac:dyDescent="0.25">
      <c r="A1515" s="115"/>
      <c r="B1515" s="115"/>
      <c r="C1515" s="115"/>
      <c r="D1515" s="115" t="s">
        <v>459</v>
      </c>
      <c r="E1515" s="115"/>
      <c r="F1515" s="135"/>
      <c r="G1515" s="115"/>
      <c r="H1515" s="115"/>
      <c r="I1515" s="115"/>
      <c r="J1515" s="115"/>
      <c r="K1515" s="114">
        <f>ROUND(SUM(K1513:K1514),5)</f>
        <v>132.5</v>
      </c>
      <c r="L1515" s="114">
        <f>L1514</f>
        <v>132.5</v>
      </c>
    </row>
    <row r="1516" spans="1:12" x14ac:dyDescent="0.25">
      <c r="A1516" s="107"/>
      <c r="B1516" s="107"/>
      <c r="C1516" s="107"/>
      <c r="D1516" s="107" t="s">
        <v>460</v>
      </c>
      <c r="E1516" s="107"/>
      <c r="F1516" s="133"/>
      <c r="G1516" s="107"/>
      <c r="H1516" s="107"/>
      <c r="I1516" s="107"/>
      <c r="J1516" s="107"/>
      <c r="K1516" s="134"/>
      <c r="L1516" s="134">
        <v>0</v>
      </c>
    </row>
    <row r="1517" spans="1:12" ht="15.75" thickBot="1" x14ac:dyDescent="0.3">
      <c r="A1517" s="115"/>
      <c r="B1517" s="115"/>
      <c r="C1517" s="115"/>
      <c r="D1517" s="115" t="s">
        <v>461</v>
      </c>
      <c r="E1517" s="115"/>
      <c r="F1517" s="135"/>
      <c r="G1517" s="115"/>
      <c r="H1517" s="115"/>
      <c r="I1517" s="115"/>
      <c r="J1517" s="115"/>
      <c r="K1517" s="117"/>
      <c r="L1517" s="117">
        <f>L1516</f>
        <v>0</v>
      </c>
    </row>
    <row r="1518" spans="1:12" x14ac:dyDescent="0.25">
      <c r="A1518" s="115"/>
      <c r="B1518" s="115"/>
      <c r="C1518" s="115" t="s">
        <v>181</v>
      </c>
      <c r="D1518" s="115"/>
      <c r="E1518" s="115"/>
      <c r="F1518" s="135"/>
      <c r="G1518" s="115"/>
      <c r="H1518" s="115"/>
      <c r="I1518" s="115"/>
      <c r="J1518" s="115"/>
      <c r="K1518" s="114">
        <f>ROUND(K1500+K1502+K1504+K1509+K1512+K1515+K1517,5)</f>
        <v>11698.58</v>
      </c>
      <c r="L1518" s="114">
        <f>ROUND(L1500+L1502+L1504+L1509+L1512+L1515+L1517,5)</f>
        <v>19227.66</v>
      </c>
    </row>
    <row r="1519" spans="1:12" x14ac:dyDescent="0.25">
      <c r="A1519" s="107"/>
      <c r="B1519" s="107"/>
      <c r="C1519" s="107" t="s">
        <v>182</v>
      </c>
      <c r="D1519" s="107"/>
      <c r="E1519" s="107"/>
      <c r="F1519" s="133"/>
      <c r="G1519" s="107"/>
      <c r="H1519" s="107"/>
      <c r="I1519" s="107"/>
      <c r="J1519" s="107"/>
      <c r="K1519" s="134"/>
      <c r="L1519" s="134">
        <v>1943.41</v>
      </c>
    </row>
    <row r="1520" spans="1:12" x14ac:dyDescent="0.25">
      <c r="A1520" s="107"/>
      <c r="B1520" s="107"/>
      <c r="C1520" s="107"/>
      <c r="D1520" s="107" t="s">
        <v>183</v>
      </c>
      <c r="E1520" s="107"/>
      <c r="F1520" s="133"/>
      <c r="G1520" s="107"/>
      <c r="H1520" s="107"/>
      <c r="I1520" s="107"/>
      <c r="J1520" s="107"/>
      <c r="K1520" s="134"/>
      <c r="L1520" s="134">
        <v>1943.41</v>
      </c>
    </row>
    <row r="1521" spans="1:12" x14ac:dyDescent="0.25">
      <c r="A1521" s="115"/>
      <c r="B1521" s="115"/>
      <c r="C1521" s="115"/>
      <c r="D1521" s="115"/>
      <c r="E1521" s="115" t="s">
        <v>1145</v>
      </c>
      <c r="F1521" s="135">
        <v>43678</v>
      </c>
      <c r="G1521" s="115" t="s">
        <v>525</v>
      </c>
      <c r="H1521" s="115" t="s">
        <v>1149</v>
      </c>
      <c r="I1521" s="115" t="s">
        <v>1716</v>
      </c>
      <c r="J1521" s="115" t="s">
        <v>627</v>
      </c>
      <c r="K1521" s="114">
        <v>-838.95</v>
      </c>
      <c r="L1521" s="114">
        <f t="shared" ref="L1521:L1542" si="32">ROUND(L1520+K1521,5)</f>
        <v>1104.46</v>
      </c>
    </row>
    <row r="1522" spans="1:12" x14ac:dyDescent="0.25">
      <c r="A1522" s="115"/>
      <c r="B1522" s="115"/>
      <c r="C1522" s="115"/>
      <c r="D1522" s="115"/>
      <c r="E1522" s="115" t="s">
        <v>378</v>
      </c>
      <c r="F1522" s="135">
        <v>43679</v>
      </c>
      <c r="G1522" s="115" t="s">
        <v>525</v>
      </c>
      <c r="H1522" s="115" t="s">
        <v>504</v>
      </c>
      <c r="I1522" s="115" t="s">
        <v>1718</v>
      </c>
      <c r="J1522" s="115" t="s">
        <v>627</v>
      </c>
      <c r="K1522" s="114">
        <v>20.55</v>
      </c>
      <c r="L1522" s="114">
        <f t="shared" si="32"/>
        <v>1125.01</v>
      </c>
    </row>
    <row r="1523" spans="1:12" x14ac:dyDescent="0.25">
      <c r="A1523" s="115"/>
      <c r="B1523" s="115"/>
      <c r="C1523" s="115"/>
      <c r="D1523" s="115"/>
      <c r="E1523" s="115" t="s">
        <v>378</v>
      </c>
      <c r="F1523" s="135">
        <v>43679</v>
      </c>
      <c r="G1523" s="115" t="s">
        <v>525</v>
      </c>
      <c r="H1523" s="115" t="s">
        <v>1246</v>
      </c>
      <c r="I1523" s="115" t="s">
        <v>1718</v>
      </c>
      <c r="J1523" s="115" t="s">
        <v>627</v>
      </c>
      <c r="K1523" s="114">
        <v>84.66</v>
      </c>
      <c r="L1523" s="114">
        <f t="shared" si="32"/>
        <v>1209.67</v>
      </c>
    </row>
    <row r="1524" spans="1:12" x14ac:dyDescent="0.25">
      <c r="A1524" s="115"/>
      <c r="B1524" s="115"/>
      <c r="C1524" s="115"/>
      <c r="D1524" s="115"/>
      <c r="E1524" s="115" t="s">
        <v>378</v>
      </c>
      <c r="F1524" s="135">
        <v>43679</v>
      </c>
      <c r="G1524" s="115" t="s">
        <v>525</v>
      </c>
      <c r="H1524" s="115" t="s">
        <v>504</v>
      </c>
      <c r="I1524" s="115" t="s">
        <v>1718</v>
      </c>
      <c r="J1524" s="115" t="s">
        <v>627</v>
      </c>
      <c r="K1524" s="114">
        <v>15.55</v>
      </c>
      <c r="L1524" s="114">
        <f t="shared" si="32"/>
        <v>1225.22</v>
      </c>
    </row>
    <row r="1525" spans="1:12" x14ac:dyDescent="0.25">
      <c r="A1525" s="115"/>
      <c r="B1525" s="115"/>
      <c r="C1525" s="115"/>
      <c r="D1525" s="115"/>
      <c r="E1525" s="115" t="s">
        <v>378</v>
      </c>
      <c r="F1525" s="135">
        <v>43683</v>
      </c>
      <c r="G1525" s="115" t="s">
        <v>525</v>
      </c>
      <c r="H1525" s="115" t="s">
        <v>504</v>
      </c>
      <c r="I1525" s="115" t="s">
        <v>1719</v>
      </c>
      <c r="J1525" s="115" t="s">
        <v>627</v>
      </c>
      <c r="K1525" s="114">
        <v>94.87</v>
      </c>
      <c r="L1525" s="114">
        <f t="shared" si="32"/>
        <v>1320.09</v>
      </c>
    </row>
    <row r="1526" spans="1:12" x14ac:dyDescent="0.25">
      <c r="A1526" s="115"/>
      <c r="B1526" s="115"/>
      <c r="C1526" s="115"/>
      <c r="D1526" s="115"/>
      <c r="E1526" s="115" t="s">
        <v>378</v>
      </c>
      <c r="F1526" s="135">
        <v>43686</v>
      </c>
      <c r="G1526" s="115" t="s">
        <v>525</v>
      </c>
      <c r="H1526" s="115" t="s">
        <v>1720</v>
      </c>
      <c r="I1526" s="115" t="s">
        <v>1721</v>
      </c>
      <c r="J1526" s="115" t="s">
        <v>627</v>
      </c>
      <c r="K1526" s="114">
        <v>26.99</v>
      </c>
      <c r="L1526" s="114">
        <f t="shared" si="32"/>
        <v>1347.08</v>
      </c>
    </row>
    <row r="1527" spans="1:12" x14ac:dyDescent="0.25">
      <c r="A1527" s="115"/>
      <c r="B1527" s="115"/>
      <c r="C1527" s="115"/>
      <c r="D1527" s="115"/>
      <c r="E1527" s="115" t="s">
        <v>378</v>
      </c>
      <c r="F1527" s="135">
        <v>43686</v>
      </c>
      <c r="G1527" s="115" t="s">
        <v>525</v>
      </c>
      <c r="H1527" s="115" t="s">
        <v>1720</v>
      </c>
      <c r="I1527" s="115" t="s">
        <v>1721</v>
      </c>
      <c r="J1527" s="115" t="s">
        <v>627</v>
      </c>
      <c r="K1527" s="114">
        <v>28.4</v>
      </c>
      <c r="L1527" s="114">
        <f t="shared" si="32"/>
        <v>1375.48</v>
      </c>
    </row>
    <row r="1528" spans="1:12" x14ac:dyDescent="0.25">
      <c r="A1528" s="115"/>
      <c r="B1528" s="115"/>
      <c r="C1528" s="115"/>
      <c r="D1528" s="115"/>
      <c r="E1528" s="115" t="s">
        <v>378</v>
      </c>
      <c r="F1528" s="135">
        <v>43686</v>
      </c>
      <c r="G1528" s="115" t="s">
        <v>525</v>
      </c>
      <c r="H1528" s="115" t="s">
        <v>1282</v>
      </c>
      <c r="I1528" s="115" t="s">
        <v>1722</v>
      </c>
      <c r="J1528" s="115" t="s">
        <v>627</v>
      </c>
      <c r="K1528" s="114">
        <v>130.5</v>
      </c>
      <c r="L1528" s="114">
        <f t="shared" si="32"/>
        <v>1505.98</v>
      </c>
    </row>
    <row r="1529" spans="1:12" x14ac:dyDescent="0.25">
      <c r="A1529" s="115"/>
      <c r="B1529" s="115"/>
      <c r="C1529" s="115"/>
      <c r="D1529" s="115"/>
      <c r="E1529" s="115" t="s">
        <v>378</v>
      </c>
      <c r="F1529" s="135">
        <v>43689</v>
      </c>
      <c r="G1529" s="115" t="s">
        <v>525</v>
      </c>
      <c r="H1529" s="115" t="s">
        <v>1723</v>
      </c>
      <c r="I1529" s="115" t="s">
        <v>1724</v>
      </c>
      <c r="J1529" s="115" t="s">
        <v>627</v>
      </c>
      <c r="K1529" s="114">
        <v>8.01</v>
      </c>
      <c r="L1529" s="114">
        <f t="shared" si="32"/>
        <v>1513.99</v>
      </c>
    </row>
    <row r="1530" spans="1:12" x14ac:dyDescent="0.25">
      <c r="A1530" s="115"/>
      <c r="B1530" s="115"/>
      <c r="C1530" s="115"/>
      <c r="D1530" s="115"/>
      <c r="E1530" s="115" t="s">
        <v>378</v>
      </c>
      <c r="F1530" s="135">
        <v>43689</v>
      </c>
      <c r="G1530" s="115" t="s">
        <v>525</v>
      </c>
      <c r="H1530" s="115" t="s">
        <v>1725</v>
      </c>
      <c r="I1530" s="115" t="s">
        <v>1726</v>
      </c>
      <c r="J1530" s="115" t="s">
        <v>627</v>
      </c>
      <c r="K1530" s="114">
        <v>12.19</v>
      </c>
      <c r="L1530" s="114">
        <f t="shared" si="32"/>
        <v>1526.18</v>
      </c>
    </row>
    <row r="1531" spans="1:12" x14ac:dyDescent="0.25">
      <c r="A1531" s="115"/>
      <c r="B1531" s="115"/>
      <c r="C1531" s="115"/>
      <c r="D1531" s="115"/>
      <c r="E1531" s="115" t="s">
        <v>378</v>
      </c>
      <c r="F1531" s="135">
        <v>43689</v>
      </c>
      <c r="G1531" s="115" t="s">
        <v>525</v>
      </c>
      <c r="H1531" s="115" t="s">
        <v>1727</v>
      </c>
      <c r="I1531" s="115" t="s">
        <v>1726</v>
      </c>
      <c r="J1531" s="115" t="s">
        <v>627</v>
      </c>
      <c r="K1531" s="114">
        <v>41.29</v>
      </c>
      <c r="L1531" s="114">
        <f t="shared" si="32"/>
        <v>1567.47</v>
      </c>
    </row>
    <row r="1532" spans="1:12" x14ac:dyDescent="0.25">
      <c r="A1532" s="115"/>
      <c r="B1532" s="115"/>
      <c r="C1532" s="115"/>
      <c r="D1532" s="115"/>
      <c r="E1532" s="115" t="s">
        <v>378</v>
      </c>
      <c r="F1532" s="135">
        <v>43689</v>
      </c>
      <c r="G1532" s="115" t="s">
        <v>525</v>
      </c>
      <c r="H1532" s="115" t="s">
        <v>1148</v>
      </c>
      <c r="I1532" s="115" t="s">
        <v>1726</v>
      </c>
      <c r="J1532" s="115" t="s">
        <v>627</v>
      </c>
      <c r="K1532" s="114">
        <v>19.5</v>
      </c>
      <c r="L1532" s="114">
        <f t="shared" si="32"/>
        <v>1586.97</v>
      </c>
    </row>
    <row r="1533" spans="1:12" x14ac:dyDescent="0.25">
      <c r="A1533" s="115"/>
      <c r="B1533" s="115"/>
      <c r="C1533" s="115"/>
      <c r="D1533" s="115"/>
      <c r="E1533" s="115" t="s">
        <v>378</v>
      </c>
      <c r="F1533" s="135">
        <v>43692</v>
      </c>
      <c r="G1533" s="115" t="s">
        <v>525</v>
      </c>
      <c r="H1533" s="115" t="s">
        <v>504</v>
      </c>
      <c r="I1533" s="115" t="s">
        <v>1729</v>
      </c>
      <c r="J1533" s="115" t="s">
        <v>627</v>
      </c>
      <c r="K1533" s="114">
        <v>11.59</v>
      </c>
      <c r="L1533" s="114">
        <f t="shared" si="32"/>
        <v>1598.56</v>
      </c>
    </row>
    <row r="1534" spans="1:12" x14ac:dyDescent="0.25">
      <c r="A1534" s="115"/>
      <c r="B1534" s="115"/>
      <c r="C1534" s="115"/>
      <c r="D1534" s="115"/>
      <c r="E1534" s="115" t="s">
        <v>378</v>
      </c>
      <c r="F1534" s="135">
        <v>43693</v>
      </c>
      <c r="G1534" s="115" t="s">
        <v>525</v>
      </c>
      <c r="H1534" s="115" t="s">
        <v>504</v>
      </c>
      <c r="I1534" s="115" t="s">
        <v>1730</v>
      </c>
      <c r="J1534" s="115" t="s">
        <v>627</v>
      </c>
      <c r="K1534" s="114">
        <v>40.51</v>
      </c>
      <c r="L1534" s="114">
        <f t="shared" si="32"/>
        <v>1639.07</v>
      </c>
    </row>
    <row r="1535" spans="1:12" x14ac:dyDescent="0.25">
      <c r="A1535" s="115"/>
      <c r="B1535" s="115"/>
      <c r="C1535" s="115"/>
      <c r="D1535" s="115"/>
      <c r="E1535" s="115" t="s">
        <v>332</v>
      </c>
      <c r="F1535" s="135">
        <v>43696</v>
      </c>
      <c r="G1535" s="115" t="s">
        <v>502</v>
      </c>
      <c r="H1535" s="115" t="s">
        <v>1278</v>
      </c>
      <c r="I1535" s="115" t="s">
        <v>1279</v>
      </c>
      <c r="J1535" s="115" t="s">
        <v>259</v>
      </c>
      <c r="K1535" s="114">
        <v>21</v>
      </c>
      <c r="L1535" s="114">
        <f t="shared" si="32"/>
        <v>1660.07</v>
      </c>
    </row>
    <row r="1536" spans="1:12" x14ac:dyDescent="0.25">
      <c r="A1536" s="115"/>
      <c r="B1536" s="115"/>
      <c r="C1536" s="115"/>
      <c r="D1536" s="115"/>
      <c r="E1536" s="115" t="s">
        <v>378</v>
      </c>
      <c r="F1536" s="135">
        <v>43696</v>
      </c>
      <c r="G1536" s="115" t="s">
        <v>525</v>
      </c>
      <c r="H1536" s="115" t="s">
        <v>504</v>
      </c>
      <c r="I1536" s="115" t="s">
        <v>1731</v>
      </c>
      <c r="J1536" s="115" t="s">
        <v>627</v>
      </c>
      <c r="K1536" s="114">
        <v>11.59</v>
      </c>
      <c r="L1536" s="114">
        <f t="shared" si="32"/>
        <v>1671.66</v>
      </c>
    </row>
    <row r="1537" spans="1:12" x14ac:dyDescent="0.25">
      <c r="A1537" s="115"/>
      <c r="B1537" s="115"/>
      <c r="C1537" s="115"/>
      <c r="D1537" s="115"/>
      <c r="E1537" s="115" t="s">
        <v>378</v>
      </c>
      <c r="F1537" s="135">
        <v>43698</v>
      </c>
      <c r="G1537" s="115" t="s">
        <v>525</v>
      </c>
      <c r="H1537" s="115" t="s">
        <v>1720</v>
      </c>
      <c r="I1537" s="115" t="s">
        <v>1733</v>
      </c>
      <c r="J1537" s="115" t="s">
        <v>627</v>
      </c>
      <c r="K1537" s="114">
        <v>46.7</v>
      </c>
      <c r="L1537" s="114">
        <f t="shared" si="32"/>
        <v>1718.36</v>
      </c>
    </row>
    <row r="1538" spans="1:12" x14ac:dyDescent="0.25">
      <c r="A1538" s="115"/>
      <c r="B1538" s="115"/>
      <c r="C1538" s="115"/>
      <c r="D1538" s="115"/>
      <c r="E1538" s="115" t="s">
        <v>378</v>
      </c>
      <c r="F1538" s="135">
        <v>43698</v>
      </c>
      <c r="G1538" s="115" t="s">
        <v>525</v>
      </c>
      <c r="H1538" s="115" t="s">
        <v>1144</v>
      </c>
      <c r="I1538" s="115" t="s">
        <v>1734</v>
      </c>
      <c r="J1538" s="115" t="s">
        <v>627</v>
      </c>
      <c r="K1538" s="114">
        <v>20.62</v>
      </c>
      <c r="L1538" s="114">
        <f t="shared" si="32"/>
        <v>1738.98</v>
      </c>
    </row>
    <row r="1539" spans="1:12" x14ac:dyDescent="0.25">
      <c r="A1539" s="115"/>
      <c r="B1539" s="115"/>
      <c r="C1539" s="115"/>
      <c r="D1539" s="115"/>
      <c r="E1539" s="115" t="s">
        <v>378</v>
      </c>
      <c r="F1539" s="135">
        <v>43705</v>
      </c>
      <c r="G1539" s="115" t="s">
        <v>525</v>
      </c>
      <c r="H1539" s="115" t="s">
        <v>504</v>
      </c>
      <c r="I1539" s="115" t="s">
        <v>1735</v>
      </c>
      <c r="J1539" s="115" t="s">
        <v>627</v>
      </c>
      <c r="K1539" s="114">
        <v>53.46</v>
      </c>
      <c r="L1539" s="114">
        <f t="shared" si="32"/>
        <v>1792.44</v>
      </c>
    </row>
    <row r="1540" spans="1:12" x14ac:dyDescent="0.25">
      <c r="A1540" s="115"/>
      <c r="B1540" s="115"/>
      <c r="C1540" s="115"/>
      <c r="D1540" s="115"/>
      <c r="E1540" s="115" t="s">
        <v>332</v>
      </c>
      <c r="F1540" s="135">
        <v>43706</v>
      </c>
      <c r="G1540" s="115" t="s">
        <v>1281</v>
      </c>
      <c r="H1540" s="115" t="s">
        <v>1282</v>
      </c>
      <c r="I1540" s="115" t="s">
        <v>1283</v>
      </c>
      <c r="J1540" s="115" t="s">
        <v>259</v>
      </c>
      <c r="K1540" s="114">
        <v>52</v>
      </c>
      <c r="L1540" s="114">
        <f t="shared" si="32"/>
        <v>1844.44</v>
      </c>
    </row>
    <row r="1541" spans="1:12" x14ac:dyDescent="0.25">
      <c r="A1541" s="115"/>
      <c r="B1541" s="115"/>
      <c r="C1541" s="115"/>
      <c r="D1541" s="115"/>
      <c r="E1541" s="115" t="s">
        <v>378</v>
      </c>
      <c r="F1541" s="135">
        <v>43707</v>
      </c>
      <c r="G1541" s="115" t="s">
        <v>525</v>
      </c>
      <c r="H1541" s="115" t="s">
        <v>504</v>
      </c>
      <c r="I1541" s="115" t="s">
        <v>1736</v>
      </c>
      <c r="J1541" s="115" t="s">
        <v>627</v>
      </c>
      <c r="K1541" s="114">
        <v>41.96</v>
      </c>
      <c r="L1541" s="114">
        <f t="shared" si="32"/>
        <v>1886.4</v>
      </c>
    </row>
    <row r="1542" spans="1:12" ht="15.75" thickBot="1" x14ac:dyDescent="0.3">
      <c r="A1542" s="115"/>
      <c r="B1542" s="115"/>
      <c r="C1542" s="115"/>
      <c r="D1542" s="115"/>
      <c r="E1542" s="115" t="s">
        <v>332</v>
      </c>
      <c r="F1542" s="135">
        <v>43707</v>
      </c>
      <c r="G1542" s="115" t="s">
        <v>1262</v>
      </c>
      <c r="H1542" s="115" t="s">
        <v>1263</v>
      </c>
      <c r="I1542" s="115" t="s">
        <v>1264</v>
      </c>
      <c r="J1542" s="115" t="s">
        <v>258</v>
      </c>
      <c r="K1542" s="117">
        <v>450</v>
      </c>
      <c r="L1542" s="117">
        <f t="shared" si="32"/>
        <v>2336.4</v>
      </c>
    </row>
    <row r="1543" spans="1:12" x14ac:dyDescent="0.25">
      <c r="A1543" s="115"/>
      <c r="B1543" s="115"/>
      <c r="C1543" s="115"/>
      <c r="D1543" s="115" t="s">
        <v>462</v>
      </c>
      <c r="E1543" s="115"/>
      <c r="F1543" s="135"/>
      <c r="G1543" s="115"/>
      <c r="H1543" s="115"/>
      <c r="I1543" s="115"/>
      <c r="J1543" s="115"/>
      <c r="K1543" s="114">
        <f>ROUND(SUM(K1520:K1542),5)</f>
        <v>392.99</v>
      </c>
      <c r="L1543" s="114">
        <f>L1542</f>
        <v>2336.4</v>
      </c>
    </row>
    <row r="1544" spans="1:12" x14ac:dyDescent="0.25">
      <c r="A1544" s="107"/>
      <c r="B1544" s="107"/>
      <c r="C1544" s="107"/>
      <c r="D1544" s="107" t="s">
        <v>900</v>
      </c>
      <c r="E1544" s="107"/>
      <c r="F1544" s="133"/>
      <c r="G1544" s="107"/>
      <c r="H1544" s="107"/>
      <c r="I1544" s="107"/>
      <c r="J1544" s="107"/>
      <c r="K1544" s="134"/>
      <c r="L1544" s="134">
        <v>0</v>
      </c>
    </row>
    <row r="1545" spans="1:12" x14ac:dyDescent="0.25">
      <c r="A1545" s="115"/>
      <c r="B1545" s="115"/>
      <c r="C1545" s="115"/>
      <c r="D1545" s="115" t="s">
        <v>901</v>
      </c>
      <c r="E1545" s="115"/>
      <c r="F1545" s="135"/>
      <c r="G1545" s="115"/>
      <c r="H1545" s="115"/>
      <c r="I1545" s="115"/>
      <c r="J1545" s="115"/>
      <c r="K1545" s="114"/>
      <c r="L1545" s="114">
        <f>L1544</f>
        <v>0</v>
      </c>
    </row>
    <row r="1546" spans="1:12" x14ac:dyDescent="0.25">
      <c r="A1546" s="107"/>
      <c r="B1546" s="107"/>
      <c r="C1546" s="107"/>
      <c r="D1546" s="107" t="s">
        <v>902</v>
      </c>
      <c r="E1546" s="107"/>
      <c r="F1546" s="133"/>
      <c r="G1546" s="107"/>
      <c r="H1546" s="107"/>
      <c r="I1546" s="107"/>
      <c r="J1546" s="107"/>
      <c r="K1546" s="134"/>
      <c r="L1546" s="134">
        <v>0</v>
      </c>
    </row>
    <row r="1547" spans="1:12" ht="15.75" thickBot="1" x14ac:dyDescent="0.3">
      <c r="A1547" s="115"/>
      <c r="B1547" s="115"/>
      <c r="C1547" s="115"/>
      <c r="D1547" s="115" t="s">
        <v>903</v>
      </c>
      <c r="E1547" s="115"/>
      <c r="F1547" s="135"/>
      <c r="G1547" s="115"/>
      <c r="H1547" s="115"/>
      <c r="I1547" s="115"/>
      <c r="J1547" s="115"/>
      <c r="K1547" s="117"/>
      <c r="L1547" s="117">
        <f>L1546</f>
        <v>0</v>
      </c>
    </row>
    <row r="1548" spans="1:12" x14ac:dyDescent="0.25">
      <c r="A1548" s="115"/>
      <c r="B1548" s="115"/>
      <c r="C1548" s="115" t="s">
        <v>184</v>
      </c>
      <c r="D1548" s="115"/>
      <c r="E1548" s="115"/>
      <c r="F1548" s="135"/>
      <c r="G1548" s="115"/>
      <c r="H1548" s="115"/>
      <c r="I1548" s="115"/>
      <c r="J1548" s="115"/>
      <c r="K1548" s="114">
        <f>ROUND(K1543+K1545+K1547,5)</f>
        <v>392.99</v>
      </c>
      <c r="L1548" s="114">
        <f>ROUND(L1543+L1545+L1547,5)</f>
        <v>2336.4</v>
      </c>
    </row>
    <row r="1549" spans="1:12" x14ac:dyDescent="0.25">
      <c r="A1549" s="107"/>
      <c r="B1549" s="107"/>
      <c r="C1549" s="107" t="s">
        <v>185</v>
      </c>
      <c r="D1549" s="107"/>
      <c r="E1549" s="107"/>
      <c r="F1549" s="133"/>
      <c r="G1549" s="107"/>
      <c r="H1549" s="107"/>
      <c r="I1549" s="107"/>
      <c r="J1549" s="107"/>
      <c r="K1549" s="134"/>
      <c r="L1549" s="134">
        <v>3061.84</v>
      </c>
    </row>
    <row r="1550" spans="1:12" x14ac:dyDescent="0.25">
      <c r="A1550" s="107"/>
      <c r="B1550" s="107"/>
      <c r="C1550" s="107"/>
      <c r="D1550" s="107" t="s">
        <v>186</v>
      </c>
      <c r="E1550" s="107"/>
      <c r="F1550" s="133"/>
      <c r="G1550" s="107"/>
      <c r="H1550" s="107"/>
      <c r="I1550" s="107"/>
      <c r="J1550" s="107"/>
      <c r="K1550" s="134"/>
      <c r="L1550" s="134">
        <v>31.39</v>
      </c>
    </row>
    <row r="1551" spans="1:12" x14ac:dyDescent="0.25">
      <c r="A1551" s="115"/>
      <c r="B1551" s="115"/>
      <c r="C1551" s="115"/>
      <c r="D1551" s="115" t="s">
        <v>463</v>
      </c>
      <c r="E1551" s="115"/>
      <c r="F1551" s="135"/>
      <c r="G1551" s="115"/>
      <c r="H1551" s="115"/>
      <c r="I1551" s="115"/>
      <c r="J1551" s="115"/>
      <c r="K1551" s="114"/>
      <c r="L1551" s="114">
        <f>L1550</f>
        <v>31.39</v>
      </c>
    </row>
    <row r="1552" spans="1:12" x14ac:dyDescent="0.25">
      <c r="A1552" s="107"/>
      <c r="B1552" s="107"/>
      <c r="C1552" s="107"/>
      <c r="D1552" s="107" t="s">
        <v>464</v>
      </c>
      <c r="E1552" s="107"/>
      <c r="F1552" s="133"/>
      <c r="G1552" s="107"/>
      <c r="H1552" s="107"/>
      <c r="I1552" s="107"/>
      <c r="J1552" s="107"/>
      <c r="K1552" s="134"/>
      <c r="L1552" s="134">
        <v>0</v>
      </c>
    </row>
    <row r="1553" spans="1:12" x14ac:dyDescent="0.25">
      <c r="A1553" s="115"/>
      <c r="B1553" s="115"/>
      <c r="C1553" s="115"/>
      <c r="D1553" s="115" t="s">
        <v>904</v>
      </c>
      <c r="E1553" s="115"/>
      <c r="F1553" s="135"/>
      <c r="G1553" s="115"/>
      <c r="H1553" s="115"/>
      <c r="I1553" s="115"/>
      <c r="J1553" s="115"/>
      <c r="K1553" s="114"/>
      <c r="L1553" s="114">
        <f>L1552</f>
        <v>0</v>
      </c>
    </row>
    <row r="1554" spans="1:12" x14ac:dyDescent="0.25">
      <c r="A1554" s="107"/>
      <c r="B1554" s="107"/>
      <c r="C1554" s="107"/>
      <c r="D1554" s="107" t="s">
        <v>187</v>
      </c>
      <c r="E1554" s="107"/>
      <c r="F1554" s="133"/>
      <c r="G1554" s="107"/>
      <c r="H1554" s="107"/>
      <c r="I1554" s="107"/>
      <c r="J1554" s="107"/>
      <c r="K1554" s="134"/>
      <c r="L1554" s="134">
        <v>2203.2399999999998</v>
      </c>
    </row>
    <row r="1555" spans="1:12" x14ac:dyDescent="0.25">
      <c r="A1555" s="115"/>
      <c r="B1555" s="115"/>
      <c r="C1555" s="115"/>
      <c r="D1555" s="115" t="s">
        <v>465</v>
      </c>
      <c r="E1555" s="115"/>
      <c r="F1555" s="135"/>
      <c r="G1555" s="115"/>
      <c r="H1555" s="115"/>
      <c r="I1555" s="115"/>
      <c r="J1555" s="115"/>
      <c r="K1555" s="114"/>
      <c r="L1555" s="114">
        <f>L1554</f>
        <v>2203.2399999999998</v>
      </c>
    </row>
    <row r="1556" spans="1:12" x14ac:dyDescent="0.25">
      <c r="A1556" s="107"/>
      <c r="B1556" s="107"/>
      <c r="C1556" s="107"/>
      <c r="D1556" s="107" t="s">
        <v>188</v>
      </c>
      <c r="E1556" s="107"/>
      <c r="F1556" s="133"/>
      <c r="G1556" s="107"/>
      <c r="H1556" s="107"/>
      <c r="I1556" s="107"/>
      <c r="J1556" s="107"/>
      <c r="K1556" s="134"/>
      <c r="L1556" s="134">
        <v>827.21</v>
      </c>
    </row>
    <row r="1557" spans="1:12" x14ac:dyDescent="0.25">
      <c r="A1557" s="115"/>
      <c r="B1557" s="115"/>
      <c r="C1557" s="115"/>
      <c r="D1557" s="115" t="s">
        <v>466</v>
      </c>
      <c r="E1557" s="115"/>
      <c r="F1557" s="135"/>
      <c r="G1557" s="115"/>
      <c r="H1557" s="115"/>
      <c r="I1557" s="115"/>
      <c r="J1557" s="115"/>
      <c r="K1557" s="114"/>
      <c r="L1557" s="114">
        <f>L1556</f>
        <v>827.21</v>
      </c>
    </row>
    <row r="1558" spans="1:12" x14ac:dyDescent="0.25">
      <c r="A1558" s="107"/>
      <c r="B1558" s="107"/>
      <c r="C1558" s="107"/>
      <c r="D1558" s="107" t="s">
        <v>189</v>
      </c>
      <c r="E1558" s="107"/>
      <c r="F1558" s="133"/>
      <c r="G1558" s="107"/>
      <c r="H1558" s="107"/>
      <c r="I1558" s="107"/>
      <c r="J1558" s="107"/>
      <c r="K1558" s="134"/>
      <c r="L1558" s="134">
        <v>0</v>
      </c>
    </row>
    <row r="1559" spans="1:12" x14ac:dyDescent="0.25">
      <c r="A1559" s="115"/>
      <c r="B1559" s="115"/>
      <c r="C1559" s="115"/>
      <c r="D1559" s="115" t="s">
        <v>467</v>
      </c>
      <c r="E1559" s="115"/>
      <c r="F1559" s="135"/>
      <c r="G1559" s="115"/>
      <c r="H1559" s="115"/>
      <c r="I1559" s="115"/>
      <c r="J1559" s="115"/>
      <c r="K1559" s="114"/>
      <c r="L1559" s="114">
        <f>L1558</f>
        <v>0</v>
      </c>
    </row>
    <row r="1560" spans="1:12" x14ac:dyDescent="0.25">
      <c r="A1560" s="107"/>
      <c r="B1560" s="107"/>
      <c r="C1560" s="107"/>
      <c r="D1560" s="107" t="s">
        <v>190</v>
      </c>
      <c r="E1560" s="107"/>
      <c r="F1560" s="133"/>
      <c r="G1560" s="107"/>
      <c r="H1560" s="107"/>
      <c r="I1560" s="107"/>
      <c r="J1560" s="107"/>
      <c r="K1560" s="134"/>
      <c r="L1560" s="134">
        <v>0</v>
      </c>
    </row>
    <row r="1561" spans="1:12" ht="15.75" thickBot="1" x14ac:dyDescent="0.3">
      <c r="A1561" s="115"/>
      <c r="B1561" s="115"/>
      <c r="C1561" s="115"/>
      <c r="D1561" s="115" t="s">
        <v>905</v>
      </c>
      <c r="E1561" s="115"/>
      <c r="F1561" s="135"/>
      <c r="G1561" s="115"/>
      <c r="H1561" s="115"/>
      <c r="I1561" s="115"/>
      <c r="J1561" s="115"/>
      <c r="K1561" s="117"/>
      <c r="L1561" s="117">
        <f>L1560</f>
        <v>0</v>
      </c>
    </row>
    <row r="1562" spans="1:12" x14ac:dyDescent="0.25">
      <c r="A1562" s="115"/>
      <c r="B1562" s="115"/>
      <c r="C1562" s="115" t="s">
        <v>191</v>
      </c>
      <c r="D1562" s="115"/>
      <c r="E1562" s="115"/>
      <c r="F1562" s="135"/>
      <c r="G1562" s="115"/>
      <c r="H1562" s="115"/>
      <c r="I1562" s="115"/>
      <c r="J1562" s="115"/>
      <c r="K1562" s="114"/>
      <c r="L1562" s="114">
        <f>ROUND(L1551+L1553+L1555+L1557+L1559+L1561,5)</f>
        <v>3061.84</v>
      </c>
    </row>
    <row r="1563" spans="1:12" x14ac:dyDescent="0.25">
      <c r="A1563" s="107"/>
      <c r="B1563" s="107"/>
      <c r="C1563" s="107" t="s">
        <v>192</v>
      </c>
      <c r="D1563" s="107"/>
      <c r="E1563" s="107"/>
      <c r="F1563" s="133"/>
      <c r="G1563" s="107"/>
      <c r="H1563" s="107"/>
      <c r="I1563" s="107"/>
      <c r="J1563" s="107"/>
      <c r="K1563" s="134"/>
      <c r="L1563" s="134">
        <v>70</v>
      </c>
    </row>
    <row r="1564" spans="1:12" x14ac:dyDescent="0.25">
      <c r="A1564" s="115"/>
      <c r="B1564" s="115"/>
      <c r="C1564" s="115"/>
      <c r="D1564" s="115"/>
      <c r="E1564" s="115" t="s">
        <v>375</v>
      </c>
      <c r="F1564" s="135">
        <v>43678</v>
      </c>
      <c r="G1564" s="115" t="s">
        <v>1523</v>
      </c>
      <c r="H1564" s="115" t="s">
        <v>563</v>
      </c>
      <c r="I1564" s="115" t="s">
        <v>1524</v>
      </c>
      <c r="J1564" s="115" t="s">
        <v>288</v>
      </c>
      <c r="K1564" s="114">
        <v>98.19</v>
      </c>
      <c r="L1564" s="114">
        <f>ROUND(L1563+K1564,5)</f>
        <v>168.19</v>
      </c>
    </row>
    <row r="1565" spans="1:12" x14ac:dyDescent="0.25">
      <c r="A1565" s="115"/>
      <c r="B1565" s="115"/>
      <c r="C1565" s="115"/>
      <c r="D1565" s="115"/>
      <c r="E1565" s="115" t="s">
        <v>375</v>
      </c>
      <c r="F1565" s="135">
        <v>43697</v>
      </c>
      <c r="G1565" s="115" t="s">
        <v>1642</v>
      </c>
      <c r="H1565" s="115" t="s">
        <v>319</v>
      </c>
      <c r="I1565" s="115" t="s">
        <v>1643</v>
      </c>
      <c r="J1565" s="115" t="s">
        <v>288</v>
      </c>
      <c r="K1565" s="114">
        <v>121.18</v>
      </c>
      <c r="L1565" s="114">
        <f>ROUND(L1564+K1565,5)</f>
        <v>289.37</v>
      </c>
    </row>
    <row r="1566" spans="1:12" ht="15.75" thickBot="1" x14ac:dyDescent="0.3">
      <c r="A1566" s="115"/>
      <c r="B1566" s="115"/>
      <c r="C1566" s="115"/>
      <c r="D1566" s="115"/>
      <c r="E1566" s="115" t="s">
        <v>375</v>
      </c>
      <c r="F1566" s="135">
        <v>43697</v>
      </c>
      <c r="G1566" s="115" t="s">
        <v>1644</v>
      </c>
      <c r="H1566" s="115" t="s">
        <v>319</v>
      </c>
      <c r="I1566" s="115" t="s">
        <v>1645</v>
      </c>
      <c r="J1566" s="115" t="s">
        <v>288</v>
      </c>
      <c r="K1566" s="117">
        <v>121.18</v>
      </c>
      <c r="L1566" s="117">
        <f>ROUND(L1565+K1566,5)</f>
        <v>410.55</v>
      </c>
    </row>
    <row r="1567" spans="1:12" x14ac:dyDescent="0.25">
      <c r="A1567" s="115"/>
      <c r="B1567" s="115"/>
      <c r="C1567" s="115" t="s">
        <v>468</v>
      </c>
      <c r="D1567" s="115"/>
      <c r="E1567" s="115"/>
      <c r="F1567" s="135"/>
      <c r="G1567" s="115"/>
      <c r="H1567" s="115"/>
      <c r="I1567" s="115"/>
      <c r="J1567" s="115"/>
      <c r="K1567" s="114">
        <f>ROUND(SUM(K1563:K1566),5)</f>
        <v>340.55</v>
      </c>
      <c r="L1567" s="114">
        <f>L1566</f>
        <v>410.55</v>
      </c>
    </row>
    <row r="1568" spans="1:12" x14ac:dyDescent="0.25">
      <c r="A1568" s="107"/>
      <c r="B1568" s="107"/>
      <c r="C1568" s="107" t="s">
        <v>193</v>
      </c>
      <c r="D1568" s="107"/>
      <c r="E1568" s="107"/>
      <c r="F1568" s="133"/>
      <c r="G1568" s="107"/>
      <c r="H1568" s="107"/>
      <c r="I1568" s="107"/>
      <c r="J1568" s="107"/>
      <c r="K1568" s="134"/>
      <c r="L1568" s="134">
        <v>0</v>
      </c>
    </row>
    <row r="1569" spans="1:12" x14ac:dyDescent="0.25">
      <c r="A1569" s="115"/>
      <c r="B1569" s="115"/>
      <c r="C1569" s="115" t="s">
        <v>906</v>
      </c>
      <c r="D1569" s="115"/>
      <c r="E1569" s="115"/>
      <c r="F1569" s="135"/>
      <c r="G1569" s="115"/>
      <c r="H1569" s="115"/>
      <c r="I1569" s="115"/>
      <c r="J1569" s="115"/>
      <c r="K1569" s="114"/>
      <c r="L1569" s="114">
        <f>L1568</f>
        <v>0</v>
      </c>
    </row>
    <row r="1570" spans="1:12" x14ac:dyDescent="0.25">
      <c r="A1570" s="107"/>
      <c r="B1570" s="107"/>
      <c r="C1570" s="107" t="s">
        <v>194</v>
      </c>
      <c r="D1570" s="107"/>
      <c r="E1570" s="107"/>
      <c r="F1570" s="133"/>
      <c r="G1570" s="107"/>
      <c r="H1570" s="107"/>
      <c r="I1570" s="107"/>
      <c r="J1570" s="107"/>
      <c r="K1570" s="134"/>
      <c r="L1570" s="134">
        <v>-1696.33</v>
      </c>
    </row>
    <row r="1571" spans="1:12" x14ac:dyDescent="0.25">
      <c r="A1571" s="115"/>
      <c r="B1571" s="115"/>
      <c r="C1571" s="115" t="s">
        <v>469</v>
      </c>
      <c r="D1571" s="115"/>
      <c r="E1571" s="115"/>
      <c r="F1571" s="135"/>
      <c r="G1571" s="115"/>
      <c r="H1571" s="115"/>
      <c r="I1571" s="115"/>
      <c r="J1571" s="115"/>
      <c r="K1571" s="114"/>
      <c r="L1571" s="114">
        <f>L1570</f>
        <v>-1696.33</v>
      </c>
    </row>
    <row r="1572" spans="1:12" x14ac:dyDescent="0.25">
      <c r="A1572" s="107"/>
      <c r="B1572" s="107"/>
      <c r="C1572" s="107" t="s">
        <v>195</v>
      </c>
      <c r="D1572" s="107"/>
      <c r="E1572" s="107"/>
      <c r="F1572" s="133"/>
      <c r="G1572" s="107"/>
      <c r="H1572" s="107"/>
      <c r="I1572" s="107"/>
      <c r="J1572" s="107"/>
      <c r="K1572" s="134"/>
      <c r="L1572" s="134">
        <v>3493.87</v>
      </c>
    </row>
    <row r="1573" spans="1:12" x14ac:dyDescent="0.25">
      <c r="A1573" s="107"/>
      <c r="B1573" s="107"/>
      <c r="C1573" s="107"/>
      <c r="D1573" s="107" t="s">
        <v>196</v>
      </c>
      <c r="E1573" s="107"/>
      <c r="F1573" s="133"/>
      <c r="G1573" s="107"/>
      <c r="H1573" s="107"/>
      <c r="I1573" s="107"/>
      <c r="J1573" s="107"/>
      <c r="K1573" s="134"/>
      <c r="L1573" s="134">
        <v>0</v>
      </c>
    </row>
    <row r="1574" spans="1:12" x14ac:dyDescent="0.25">
      <c r="A1574" s="115"/>
      <c r="B1574" s="115"/>
      <c r="C1574" s="115"/>
      <c r="D1574" s="115" t="s">
        <v>470</v>
      </c>
      <c r="E1574" s="115"/>
      <c r="F1574" s="135"/>
      <c r="G1574" s="115"/>
      <c r="H1574" s="115"/>
      <c r="I1574" s="115"/>
      <c r="J1574" s="115"/>
      <c r="K1574" s="114"/>
      <c r="L1574" s="114">
        <f>L1573</f>
        <v>0</v>
      </c>
    </row>
    <row r="1575" spans="1:12" x14ac:dyDescent="0.25">
      <c r="A1575" s="107"/>
      <c r="B1575" s="107"/>
      <c r="C1575" s="107"/>
      <c r="D1575" s="107" t="s">
        <v>197</v>
      </c>
      <c r="E1575" s="107"/>
      <c r="F1575" s="133"/>
      <c r="G1575" s="107"/>
      <c r="H1575" s="107"/>
      <c r="I1575" s="107"/>
      <c r="J1575" s="107"/>
      <c r="K1575" s="134"/>
      <c r="L1575" s="134">
        <v>3493.87</v>
      </c>
    </row>
    <row r="1576" spans="1:12" x14ac:dyDescent="0.25">
      <c r="A1576" s="115"/>
      <c r="B1576" s="115"/>
      <c r="C1576" s="115"/>
      <c r="D1576" s="115"/>
      <c r="E1576" s="115" t="s">
        <v>375</v>
      </c>
      <c r="F1576" s="135">
        <v>43692</v>
      </c>
      <c r="G1576" s="115" t="s">
        <v>1605</v>
      </c>
      <c r="H1576" s="115" t="s">
        <v>198</v>
      </c>
      <c r="I1576" s="115" t="s">
        <v>1606</v>
      </c>
      <c r="J1576" s="115" t="s">
        <v>288</v>
      </c>
      <c r="K1576" s="114">
        <v>3382.37</v>
      </c>
      <c r="L1576" s="114">
        <f>ROUND(L1575+K1576,5)</f>
        <v>6876.24</v>
      </c>
    </row>
    <row r="1577" spans="1:12" ht="15.75" thickBot="1" x14ac:dyDescent="0.3">
      <c r="A1577" s="115"/>
      <c r="B1577" s="115"/>
      <c r="C1577" s="115"/>
      <c r="D1577" s="115"/>
      <c r="E1577" s="115" t="s">
        <v>329</v>
      </c>
      <c r="F1577" s="135">
        <v>43708</v>
      </c>
      <c r="G1577" s="115" t="s">
        <v>1512</v>
      </c>
      <c r="H1577" s="115" t="s">
        <v>1139</v>
      </c>
      <c r="I1577" s="115" t="s">
        <v>1513</v>
      </c>
      <c r="J1577" s="115" t="s">
        <v>272</v>
      </c>
      <c r="K1577" s="114">
        <v>111.5</v>
      </c>
      <c r="L1577" s="114">
        <f>ROUND(L1576+K1577,5)</f>
        <v>6987.74</v>
      </c>
    </row>
    <row r="1578" spans="1:12" ht="15.75" thickBot="1" x14ac:dyDescent="0.3">
      <c r="A1578" s="115"/>
      <c r="B1578" s="115"/>
      <c r="C1578" s="115"/>
      <c r="D1578" s="115" t="s">
        <v>471</v>
      </c>
      <c r="E1578" s="115"/>
      <c r="F1578" s="135"/>
      <c r="G1578" s="115"/>
      <c r="H1578" s="115"/>
      <c r="I1578" s="115"/>
      <c r="J1578" s="115"/>
      <c r="K1578" s="121">
        <f>ROUND(SUM(K1575:K1577),5)</f>
        <v>3493.87</v>
      </c>
      <c r="L1578" s="121">
        <f>L1577</f>
        <v>6987.74</v>
      </c>
    </row>
    <row r="1579" spans="1:12" x14ac:dyDescent="0.25">
      <c r="A1579" s="115"/>
      <c r="B1579" s="115"/>
      <c r="C1579" s="115" t="s">
        <v>199</v>
      </c>
      <c r="D1579" s="115"/>
      <c r="E1579" s="115"/>
      <c r="F1579" s="135"/>
      <c r="G1579" s="115"/>
      <c r="H1579" s="115"/>
      <c r="I1579" s="115"/>
      <c r="J1579" s="115"/>
      <c r="K1579" s="114">
        <f>ROUND(K1574+K1578,5)</f>
        <v>3493.87</v>
      </c>
      <c r="L1579" s="114">
        <f>ROUND(L1574+L1578,5)</f>
        <v>6987.74</v>
      </c>
    </row>
    <row r="1580" spans="1:12" x14ac:dyDescent="0.25">
      <c r="A1580" s="107"/>
      <c r="B1580" s="107"/>
      <c r="C1580" s="107" t="s">
        <v>200</v>
      </c>
      <c r="D1580" s="107"/>
      <c r="E1580" s="107"/>
      <c r="F1580" s="133"/>
      <c r="G1580" s="107"/>
      <c r="H1580" s="107"/>
      <c r="I1580" s="107"/>
      <c r="J1580" s="107"/>
      <c r="K1580" s="134"/>
      <c r="L1580" s="134">
        <v>0</v>
      </c>
    </row>
    <row r="1581" spans="1:12" x14ac:dyDescent="0.25">
      <c r="A1581" s="115"/>
      <c r="B1581" s="115"/>
      <c r="C1581" s="115" t="s">
        <v>472</v>
      </c>
      <c r="D1581" s="115"/>
      <c r="E1581" s="115"/>
      <c r="F1581" s="135"/>
      <c r="G1581" s="115"/>
      <c r="H1581" s="115"/>
      <c r="I1581" s="115"/>
      <c r="J1581" s="115"/>
      <c r="K1581" s="114"/>
      <c r="L1581" s="114">
        <f>L1580</f>
        <v>0</v>
      </c>
    </row>
    <row r="1582" spans="1:12" x14ac:dyDescent="0.25">
      <c r="A1582" s="107"/>
      <c r="B1582" s="107"/>
      <c r="C1582" s="107" t="s">
        <v>201</v>
      </c>
      <c r="D1582" s="107"/>
      <c r="E1582" s="107"/>
      <c r="F1582" s="133"/>
      <c r="G1582" s="107"/>
      <c r="H1582" s="107"/>
      <c r="I1582" s="107"/>
      <c r="J1582" s="107"/>
      <c r="K1582" s="134"/>
      <c r="L1582" s="134">
        <v>4845.28</v>
      </c>
    </row>
    <row r="1583" spans="1:12" x14ac:dyDescent="0.25">
      <c r="A1583" s="115"/>
      <c r="B1583" s="115"/>
      <c r="C1583" s="115"/>
      <c r="D1583" s="115"/>
      <c r="E1583" s="115" t="s">
        <v>1145</v>
      </c>
      <c r="F1583" s="135">
        <v>43678</v>
      </c>
      <c r="G1583" s="115" t="s">
        <v>525</v>
      </c>
      <c r="H1583" s="115" t="s">
        <v>1129</v>
      </c>
      <c r="I1583" s="115" t="s">
        <v>1715</v>
      </c>
      <c r="J1583" s="115" t="s">
        <v>627</v>
      </c>
      <c r="K1583" s="114">
        <v>-8.98</v>
      </c>
      <c r="L1583" s="114">
        <f t="shared" ref="L1583:L1596" si="33">ROUND(L1582+K1583,5)</f>
        <v>4836.3</v>
      </c>
    </row>
    <row r="1584" spans="1:12" x14ac:dyDescent="0.25">
      <c r="A1584" s="115"/>
      <c r="B1584" s="115"/>
      <c r="C1584" s="115"/>
      <c r="D1584" s="115"/>
      <c r="E1584" s="115" t="s">
        <v>378</v>
      </c>
      <c r="F1584" s="135">
        <v>43678</v>
      </c>
      <c r="G1584" s="115" t="s">
        <v>525</v>
      </c>
      <c r="H1584" s="115" t="s">
        <v>587</v>
      </c>
      <c r="I1584" s="115" t="s">
        <v>1717</v>
      </c>
      <c r="J1584" s="115" t="s">
        <v>627</v>
      </c>
      <c r="K1584" s="114">
        <v>39.54</v>
      </c>
      <c r="L1584" s="114">
        <f t="shared" si="33"/>
        <v>4875.84</v>
      </c>
    </row>
    <row r="1585" spans="1:12" x14ac:dyDescent="0.25">
      <c r="A1585" s="115"/>
      <c r="B1585" s="115"/>
      <c r="C1585" s="115"/>
      <c r="D1585" s="115"/>
      <c r="E1585" s="115" t="s">
        <v>378</v>
      </c>
      <c r="F1585" s="135">
        <v>43679</v>
      </c>
      <c r="G1585" s="115" t="s">
        <v>496</v>
      </c>
      <c r="H1585" s="115" t="s">
        <v>631</v>
      </c>
      <c r="I1585" s="115" t="s">
        <v>1708</v>
      </c>
      <c r="J1585" s="115" t="s">
        <v>625</v>
      </c>
      <c r="K1585" s="114">
        <v>118</v>
      </c>
      <c r="L1585" s="114">
        <f t="shared" si="33"/>
        <v>4993.84</v>
      </c>
    </row>
    <row r="1586" spans="1:12" x14ac:dyDescent="0.25">
      <c r="A1586" s="115"/>
      <c r="B1586" s="115"/>
      <c r="C1586" s="115"/>
      <c r="D1586" s="115"/>
      <c r="E1586" s="115" t="s">
        <v>378</v>
      </c>
      <c r="F1586" s="135">
        <v>43684</v>
      </c>
      <c r="G1586" s="115" t="s">
        <v>496</v>
      </c>
      <c r="H1586" s="115" t="s">
        <v>631</v>
      </c>
      <c r="I1586" s="115" t="s">
        <v>1272</v>
      </c>
      <c r="J1586" s="115" t="s">
        <v>625</v>
      </c>
      <c r="K1586" s="114">
        <v>104.35</v>
      </c>
      <c r="L1586" s="114">
        <f t="shared" si="33"/>
        <v>5098.1899999999996</v>
      </c>
    </row>
    <row r="1587" spans="1:12" x14ac:dyDescent="0.25">
      <c r="A1587" s="115"/>
      <c r="B1587" s="115"/>
      <c r="C1587" s="115"/>
      <c r="D1587" s="115"/>
      <c r="E1587" s="115" t="s">
        <v>378</v>
      </c>
      <c r="F1587" s="135">
        <v>43685</v>
      </c>
      <c r="G1587" s="115" t="s">
        <v>496</v>
      </c>
      <c r="H1587" s="115" t="s">
        <v>631</v>
      </c>
      <c r="I1587" s="115" t="s">
        <v>1712</v>
      </c>
      <c r="J1587" s="115" t="s">
        <v>625</v>
      </c>
      <c r="K1587" s="114">
        <v>153.02000000000001</v>
      </c>
      <c r="L1587" s="114">
        <f t="shared" si="33"/>
        <v>5251.21</v>
      </c>
    </row>
    <row r="1588" spans="1:12" x14ac:dyDescent="0.25">
      <c r="A1588" s="115"/>
      <c r="B1588" s="115"/>
      <c r="C1588" s="115"/>
      <c r="D1588" s="115"/>
      <c r="E1588" s="115" t="s">
        <v>332</v>
      </c>
      <c r="F1588" s="135">
        <v>43689</v>
      </c>
      <c r="G1588" s="115" t="s">
        <v>502</v>
      </c>
      <c r="H1588" s="115" t="s">
        <v>1131</v>
      </c>
      <c r="I1588" s="115" t="s">
        <v>1273</v>
      </c>
      <c r="J1588" s="115" t="s">
        <v>259</v>
      </c>
      <c r="K1588" s="114">
        <v>41.04</v>
      </c>
      <c r="L1588" s="114">
        <f t="shared" si="33"/>
        <v>5292.25</v>
      </c>
    </row>
    <row r="1589" spans="1:12" x14ac:dyDescent="0.25">
      <c r="A1589" s="115"/>
      <c r="B1589" s="115"/>
      <c r="C1589" s="115"/>
      <c r="D1589" s="115"/>
      <c r="E1589" s="115" t="s">
        <v>378</v>
      </c>
      <c r="F1589" s="135">
        <v>43692</v>
      </c>
      <c r="G1589" s="115" t="s">
        <v>525</v>
      </c>
      <c r="H1589" s="115" t="s">
        <v>587</v>
      </c>
      <c r="I1589" s="115" t="s">
        <v>1728</v>
      </c>
      <c r="J1589" s="115" t="s">
        <v>627</v>
      </c>
      <c r="K1589" s="114">
        <v>48.59</v>
      </c>
      <c r="L1589" s="114">
        <f t="shared" si="33"/>
        <v>5340.84</v>
      </c>
    </row>
    <row r="1590" spans="1:12" x14ac:dyDescent="0.25">
      <c r="A1590" s="115"/>
      <c r="B1590" s="115"/>
      <c r="C1590" s="115"/>
      <c r="D1590" s="115"/>
      <c r="E1590" s="115" t="s">
        <v>332</v>
      </c>
      <c r="F1590" s="135">
        <v>43696</v>
      </c>
      <c r="G1590" s="115" t="s">
        <v>502</v>
      </c>
      <c r="H1590" s="115" t="s">
        <v>587</v>
      </c>
      <c r="I1590" s="115" t="s">
        <v>1280</v>
      </c>
      <c r="J1590" s="115" t="s">
        <v>259</v>
      </c>
      <c r="K1590" s="114">
        <v>65.040000000000006</v>
      </c>
      <c r="L1590" s="114">
        <f t="shared" si="33"/>
        <v>5405.88</v>
      </c>
    </row>
    <row r="1591" spans="1:12" x14ac:dyDescent="0.25">
      <c r="A1591" s="115"/>
      <c r="B1591" s="115"/>
      <c r="C1591" s="115"/>
      <c r="D1591" s="115"/>
      <c r="E1591" s="115" t="s">
        <v>378</v>
      </c>
      <c r="F1591" s="135">
        <v>43696</v>
      </c>
      <c r="G1591" s="115" t="s">
        <v>496</v>
      </c>
      <c r="H1591" s="115" t="s">
        <v>631</v>
      </c>
      <c r="I1591" s="115" t="s">
        <v>1713</v>
      </c>
      <c r="J1591" s="115" t="s">
        <v>625</v>
      </c>
      <c r="K1591" s="114">
        <v>19.989999999999998</v>
      </c>
      <c r="L1591" s="114">
        <f t="shared" si="33"/>
        <v>5425.87</v>
      </c>
    </row>
    <row r="1592" spans="1:12" x14ac:dyDescent="0.25">
      <c r="A1592" s="115"/>
      <c r="B1592" s="115"/>
      <c r="C1592" s="115"/>
      <c r="D1592" s="115"/>
      <c r="E1592" s="115" t="s">
        <v>378</v>
      </c>
      <c r="F1592" s="135">
        <v>43696</v>
      </c>
      <c r="G1592" s="115" t="s">
        <v>525</v>
      </c>
      <c r="H1592" s="115" t="s">
        <v>631</v>
      </c>
      <c r="I1592" s="115" t="s">
        <v>1732</v>
      </c>
      <c r="J1592" s="115" t="s">
        <v>627</v>
      </c>
      <c r="K1592" s="114">
        <v>70.63</v>
      </c>
      <c r="L1592" s="114">
        <f t="shared" si="33"/>
        <v>5496.5</v>
      </c>
    </row>
    <row r="1593" spans="1:12" x14ac:dyDescent="0.25">
      <c r="A1593" s="115"/>
      <c r="B1593" s="115"/>
      <c r="C1593" s="115"/>
      <c r="D1593" s="115"/>
      <c r="E1593" s="115" t="s">
        <v>378</v>
      </c>
      <c r="F1593" s="135">
        <v>43698</v>
      </c>
      <c r="G1593" s="115" t="s">
        <v>496</v>
      </c>
      <c r="H1593" s="115" t="s">
        <v>631</v>
      </c>
      <c r="I1593" s="115" t="s">
        <v>1714</v>
      </c>
      <c r="J1593" s="115" t="s">
        <v>625</v>
      </c>
      <c r="K1593" s="114">
        <v>379.81</v>
      </c>
      <c r="L1593" s="114">
        <f t="shared" si="33"/>
        <v>5876.31</v>
      </c>
    </row>
    <row r="1594" spans="1:12" x14ac:dyDescent="0.25">
      <c r="A1594" s="115"/>
      <c r="B1594" s="115"/>
      <c r="C1594" s="115"/>
      <c r="D1594" s="115"/>
      <c r="E1594" s="115" t="s">
        <v>378</v>
      </c>
      <c r="F1594" s="135">
        <v>43698</v>
      </c>
      <c r="G1594" s="115" t="s">
        <v>496</v>
      </c>
      <c r="H1594" s="115" t="s">
        <v>631</v>
      </c>
      <c r="I1594" s="115" t="s">
        <v>1714</v>
      </c>
      <c r="J1594" s="115" t="s">
        <v>625</v>
      </c>
      <c r="K1594" s="114">
        <v>131.94</v>
      </c>
      <c r="L1594" s="114">
        <f t="shared" si="33"/>
        <v>6008.25</v>
      </c>
    </row>
    <row r="1595" spans="1:12" x14ac:dyDescent="0.25">
      <c r="A1595" s="115"/>
      <c r="B1595" s="115"/>
      <c r="C1595" s="115"/>
      <c r="D1595" s="115"/>
      <c r="E1595" s="115" t="s">
        <v>375</v>
      </c>
      <c r="F1595" s="135">
        <v>43699</v>
      </c>
      <c r="G1595" s="115" t="s">
        <v>1652</v>
      </c>
      <c r="H1595" s="115" t="s">
        <v>620</v>
      </c>
      <c r="I1595" s="115" t="s">
        <v>1653</v>
      </c>
      <c r="J1595" s="115" t="s">
        <v>288</v>
      </c>
      <c r="K1595" s="114">
        <v>117.25</v>
      </c>
      <c r="L1595" s="114">
        <f t="shared" si="33"/>
        <v>6125.5</v>
      </c>
    </row>
    <row r="1596" spans="1:12" ht="15.75" thickBot="1" x14ac:dyDescent="0.3">
      <c r="A1596" s="115"/>
      <c r="B1596" s="115"/>
      <c r="C1596" s="115"/>
      <c r="D1596" s="115"/>
      <c r="E1596" s="115" t="s">
        <v>332</v>
      </c>
      <c r="F1596" s="135">
        <v>43706</v>
      </c>
      <c r="G1596" s="115" t="s">
        <v>1281</v>
      </c>
      <c r="H1596" s="115" t="s">
        <v>1284</v>
      </c>
      <c r="I1596" s="115" t="s">
        <v>1285</v>
      </c>
      <c r="J1596" s="115" t="s">
        <v>259</v>
      </c>
      <c r="K1596" s="117">
        <v>643.4</v>
      </c>
      <c r="L1596" s="117">
        <f t="shared" si="33"/>
        <v>6768.9</v>
      </c>
    </row>
    <row r="1597" spans="1:12" x14ac:dyDescent="0.25">
      <c r="A1597" s="115"/>
      <c r="B1597" s="115"/>
      <c r="C1597" s="115" t="s">
        <v>473</v>
      </c>
      <c r="D1597" s="115"/>
      <c r="E1597" s="115"/>
      <c r="F1597" s="135"/>
      <c r="G1597" s="115"/>
      <c r="H1597" s="115"/>
      <c r="I1597" s="115"/>
      <c r="J1597" s="115"/>
      <c r="K1597" s="114">
        <f>ROUND(SUM(K1582:K1596),5)</f>
        <v>1923.62</v>
      </c>
      <c r="L1597" s="114">
        <f>L1596</f>
        <v>6768.9</v>
      </c>
    </row>
    <row r="1598" spans="1:12" x14ac:dyDescent="0.25">
      <c r="A1598" s="107"/>
      <c r="B1598" s="107"/>
      <c r="C1598" s="107" t="s">
        <v>202</v>
      </c>
      <c r="D1598" s="107"/>
      <c r="E1598" s="107"/>
      <c r="F1598" s="133"/>
      <c r="G1598" s="107"/>
      <c r="H1598" s="107"/>
      <c r="I1598" s="107"/>
      <c r="J1598" s="107"/>
      <c r="K1598" s="134"/>
      <c r="L1598" s="134">
        <v>0</v>
      </c>
    </row>
    <row r="1599" spans="1:12" x14ac:dyDescent="0.25">
      <c r="A1599" s="115"/>
      <c r="B1599" s="115"/>
      <c r="C1599" s="115"/>
      <c r="D1599" s="115"/>
      <c r="E1599" s="115" t="s">
        <v>332</v>
      </c>
      <c r="F1599" s="135">
        <v>43682</v>
      </c>
      <c r="G1599" s="115" t="s">
        <v>502</v>
      </c>
      <c r="H1599" s="115" t="s">
        <v>545</v>
      </c>
      <c r="I1599" s="115" t="s">
        <v>1269</v>
      </c>
      <c r="J1599" s="115" t="s">
        <v>259</v>
      </c>
      <c r="K1599" s="114">
        <v>164.05</v>
      </c>
      <c r="L1599" s="114">
        <f>ROUND(L1598+K1599,5)</f>
        <v>164.05</v>
      </c>
    </row>
    <row r="1600" spans="1:12" x14ac:dyDescent="0.25">
      <c r="A1600" s="115"/>
      <c r="B1600" s="115"/>
      <c r="C1600" s="115"/>
      <c r="D1600" s="115"/>
      <c r="E1600" s="115" t="s">
        <v>332</v>
      </c>
      <c r="F1600" s="135">
        <v>43686</v>
      </c>
      <c r="G1600" s="115" t="s">
        <v>502</v>
      </c>
      <c r="H1600" s="115" t="s">
        <v>545</v>
      </c>
      <c r="I1600" s="115" t="s">
        <v>1270</v>
      </c>
      <c r="J1600" s="115" t="s">
        <v>259</v>
      </c>
      <c r="K1600" s="114">
        <v>156.57</v>
      </c>
      <c r="L1600" s="114">
        <f>ROUND(L1599+K1600,5)</f>
        <v>320.62</v>
      </c>
    </row>
    <row r="1601" spans="1:12" x14ac:dyDescent="0.25">
      <c r="A1601" s="115"/>
      <c r="B1601" s="115"/>
      <c r="C1601" s="115"/>
      <c r="D1601" s="115"/>
      <c r="E1601" s="115" t="s">
        <v>375</v>
      </c>
      <c r="F1601" s="135">
        <v>43689</v>
      </c>
      <c r="G1601" s="115" t="s">
        <v>1579</v>
      </c>
      <c r="H1601" s="115" t="s">
        <v>1210</v>
      </c>
      <c r="I1601" s="115" t="s">
        <v>1580</v>
      </c>
      <c r="J1601" s="115" t="s">
        <v>288</v>
      </c>
      <c r="K1601" s="114">
        <v>295</v>
      </c>
      <c r="L1601" s="114">
        <f>ROUND(L1600+K1601,5)</f>
        <v>615.62</v>
      </c>
    </row>
    <row r="1602" spans="1:12" x14ac:dyDescent="0.25">
      <c r="A1602" s="115"/>
      <c r="B1602" s="115"/>
      <c r="C1602" s="115"/>
      <c r="D1602" s="115"/>
      <c r="E1602" s="115" t="s">
        <v>332</v>
      </c>
      <c r="F1602" s="135">
        <v>43696</v>
      </c>
      <c r="G1602" s="115" t="s">
        <v>502</v>
      </c>
      <c r="H1602" s="115" t="s">
        <v>545</v>
      </c>
      <c r="I1602" s="115" t="s">
        <v>1277</v>
      </c>
      <c r="J1602" s="115" t="s">
        <v>259</v>
      </c>
      <c r="K1602" s="114">
        <v>89.85</v>
      </c>
      <c r="L1602" s="114">
        <f>ROUND(L1601+K1602,5)</f>
        <v>705.47</v>
      </c>
    </row>
    <row r="1603" spans="1:12" ht="15.75" thickBot="1" x14ac:dyDescent="0.3">
      <c r="A1603" s="115"/>
      <c r="B1603" s="115"/>
      <c r="C1603" s="115"/>
      <c r="D1603" s="115"/>
      <c r="E1603" s="115" t="s">
        <v>332</v>
      </c>
      <c r="F1603" s="135">
        <v>43696</v>
      </c>
      <c r="G1603" s="115" t="s">
        <v>502</v>
      </c>
      <c r="H1603" s="115" t="s">
        <v>545</v>
      </c>
      <c r="I1603" s="115" t="s">
        <v>1277</v>
      </c>
      <c r="J1603" s="115" t="s">
        <v>259</v>
      </c>
      <c r="K1603" s="117">
        <v>55.31</v>
      </c>
      <c r="L1603" s="117">
        <f>ROUND(L1602+K1603,5)</f>
        <v>760.78</v>
      </c>
    </row>
    <row r="1604" spans="1:12" x14ac:dyDescent="0.25">
      <c r="A1604" s="115"/>
      <c r="B1604" s="115"/>
      <c r="C1604" s="115" t="s">
        <v>474</v>
      </c>
      <c r="D1604" s="115"/>
      <c r="E1604" s="115"/>
      <c r="F1604" s="135"/>
      <c r="G1604" s="115"/>
      <c r="H1604" s="115"/>
      <c r="I1604" s="115"/>
      <c r="J1604" s="115"/>
      <c r="K1604" s="114">
        <f>ROUND(SUM(K1598:K1603),5)</f>
        <v>760.78</v>
      </c>
      <c r="L1604" s="114">
        <f>L1603</f>
        <v>760.78</v>
      </c>
    </row>
    <row r="1605" spans="1:12" x14ac:dyDescent="0.25">
      <c r="A1605" s="107"/>
      <c r="B1605" s="107"/>
      <c r="C1605" s="107" t="s">
        <v>203</v>
      </c>
      <c r="D1605" s="107"/>
      <c r="E1605" s="107"/>
      <c r="F1605" s="133"/>
      <c r="G1605" s="107"/>
      <c r="H1605" s="107"/>
      <c r="I1605" s="107"/>
      <c r="J1605" s="107"/>
      <c r="K1605" s="134"/>
      <c r="L1605" s="134">
        <v>511.25</v>
      </c>
    </row>
    <row r="1606" spans="1:12" x14ac:dyDescent="0.25">
      <c r="A1606" s="115"/>
      <c r="B1606" s="115"/>
      <c r="C1606" s="115"/>
      <c r="D1606" s="115"/>
      <c r="E1606" s="115" t="s">
        <v>332</v>
      </c>
      <c r="F1606" s="135">
        <v>43679</v>
      </c>
      <c r="G1606" s="115" t="s">
        <v>502</v>
      </c>
      <c r="H1606" s="115" t="s">
        <v>340</v>
      </c>
      <c r="I1606" s="115" t="s">
        <v>1267</v>
      </c>
      <c r="J1606" s="115" t="s">
        <v>259</v>
      </c>
      <c r="K1606" s="114">
        <v>11.25</v>
      </c>
      <c r="L1606" s="114">
        <f>ROUND(L1605+K1606,5)</f>
        <v>522.5</v>
      </c>
    </row>
    <row r="1607" spans="1:12" ht="15.75" thickBot="1" x14ac:dyDescent="0.3">
      <c r="A1607" s="115"/>
      <c r="B1607" s="115"/>
      <c r="C1607" s="115"/>
      <c r="D1607" s="115"/>
      <c r="E1607" s="115" t="s">
        <v>378</v>
      </c>
      <c r="F1607" s="135">
        <v>43698</v>
      </c>
      <c r="G1607" s="115" t="s">
        <v>525</v>
      </c>
      <c r="H1607" s="115" t="s">
        <v>632</v>
      </c>
      <c r="I1607" s="115" t="s">
        <v>1147</v>
      </c>
      <c r="J1607" s="115" t="s">
        <v>627</v>
      </c>
      <c r="K1607" s="117">
        <v>5</v>
      </c>
      <c r="L1607" s="117">
        <f>ROUND(L1606+K1607,5)</f>
        <v>527.5</v>
      </c>
    </row>
    <row r="1608" spans="1:12" x14ac:dyDescent="0.25">
      <c r="A1608" s="115"/>
      <c r="B1608" s="115"/>
      <c r="C1608" s="115" t="s">
        <v>475</v>
      </c>
      <c r="D1608" s="115"/>
      <c r="E1608" s="115"/>
      <c r="F1608" s="135"/>
      <c r="G1608" s="115"/>
      <c r="H1608" s="115"/>
      <c r="I1608" s="115"/>
      <c r="J1608" s="115"/>
      <c r="K1608" s="114">
        <f>ROUND(SUM(K1605:K1607),5)</f>
        <v>16.25</v>
      </c>
      <c r="L1608" s="114">
        <f>L1607</f>
        <v>527.5</v>
      </c>
    </row>
    <row r="1609" spans="1:12" x14ac:dyDescent="0.25">
      <c r="A1609" s="107"/>
      <c r="B1609" s="107"/>
      <c r="C1609" s="107" t="s">
        <v>204</v>
      </c>
      <c r="D1609" s="107"/>
      <c r="E1609" s="107"/>
      <c r="F1609" s="133"/>
      <c r="G1609" s="107"/>
      <c r="H1609" s="107"/>
      <c r="I1609" s="107"/>
      <c r="J1609" s="107"/>
      <c r="K1609" s="134"/>
      <c r="L1609" s="134">
        <v>3407.12</v>
      </c>
    </row>
    <row r="1610" spans="1:12" x14ac:dyDescent="0.25">
      <c r="A1610" s="115"/>
      <c r="B1610" s="115"/>
      <c r="C1610" s="115"/>
      <c r="D1610" s="115"/>
      <c r="E1610" s="115" t="s">
        <v>375</v>
      </c>
      <c r="F1610" s="135">
        <v>43684</v>
      </c>
      <c r="G1610" s="115" t="s">
        <v>1551</v>
      </c>
      <c r="H1610" s="115" t="s">
        <v>1210</v>
      </c>
      <c r="I1610" s="115" t="s">
        <v>1876</v>
      </c>
      <c r="J1610" s="115" t="s">
        <v>288</v>
      </c>
      <c r="K1610" s="114">
        <v>384</v>
      </c>
      <c r="L1610" s="114">
        <f>ROUND(L1609+K1610,5)</f>
        <v>3791.12</v>
      </c>
    </row>
    <row r="1611" spans="1:12" ht="15.75" thickBot="1" x14ac:dyDescent="0.3">
      <c r="A1611" s="115"/>
      <c r="B1611" s="115"/>
      <c r="C1611" s="115"/>
      <c r="D1611" s="115"/>
      <c r="E1611" s="115" t="s">
        <v>332</v>
      </c>
      <c r="F1611" s="135">
        <v>43686</v>
      </c>
      <c r="G1611" s="115" t="s">
        <v>502</v>
      </c>
      <c r="H1611" s="115" t="s">
        <v>1130</v>
      </c>
      <c r="I1611" s="115" t="s">
        <v>1271</v>
      </c>
      <c r="J1611" s="115" t="s">
        <v>259</v>
      </c>
      <c r="K1611" s="117">
        <v>599</v>
      </c>
      <c r="L1611" s="117">
        <f>ROUND(L1610+K1611,5)</f>
        <v>4390.12</v>
      </c>
    </row>
    <row r="1612" spans="1:12" x14ac:dyDescent="0.25">
      <c r="A1612" s="115"/>
      <c r="B1612" s="115"/>
      <c r="C1612" s="115" t="s">
        <v>476</v>
      </c>
      <c r="D1612" s="115"/>
      <c r="E1612" s="115"/>
      <c r="F1612" s="135"/>
      <c r="G1612" s="115"/>
      <c r="H1612" s="115"/>
      <c r="I1612" s="115"/>
      <c r="J1612" s="115"/>
      <c r="K1612" s="114">
        <f>ROUND(SUM(K1609:K1611),5)</f>
        <v>983</v>
      </c>
      <c r="L1612" s="114">
        <f>L1611</f>
        <v>4390.12</v>
      </c>
    </row>
    <row r="1613" spans="1:12" x14ac:dyDescent="0.25">
      <c r="A1613" s="107"/>
      <c r="B1613" s="107"/>
      <c r="C1613" s="107" t="s">
        <v>1877</v>
      </c>
      <c r="D1613" s="107"/>
      <c r="E1613" s="107"/>
      <c r="F1613" s="133"/>
      <c r="G1613" s="107"/>
      <c r="H1613" s="107"/>
      <c r="I1613" s="107"/>
      <c r="J1613" s="107"/>
      <c r="K1613" s="134"/>
      <c r="L1613" s="134">
        <v>0</v>
      </c>
    </row>
    <row r="1614" spans="1:12" x14ac:dyDescent="0.25">
      <c r="A1614" s="115"/>
      <c r="B1614" s="115"/>
      <c r="C1614" s="115" t="s">
        <v>1878</v>
      </c>
      <c r="D1614" s="115"/>
      <c r="E1614" s="115"/>
      <c r="F1614" s="135"/>
      <c r="G1614" s="115"/>
      <c r="H1614" s="115"/>
      <c r="I1614" s="115"/>
      <c r="J1614" s="115"/>
      <c r="K1614" s="114"/>
      <c r="L1614" s="114">
        <f>L1613</f>
        <v>0</v>
      </c>
    </row>
    <row r="1615" spans="1:12" x14ac:dyDescent="0.25">
      <c r="A1615" s="107"/>
      <c r="B1615" s="107"/>
      <c r="C1615" s="107" t="s">
        <v>531</v>
      </c>
      <c r="D1615" s="107"/>
      <c r="E1615" s="107"/>
      <c r="F1615" s="133"/>
      <c r="G1615" s="107"/>
      <c r="H1615" s="107"/>
      <c r="I1615" s="107"/>
      <c r="J1615" s="107"/>
      <c r="K1615" s="134"/>
      <c r="L1615" s="134">
        <v>72.53</v>
      </c>
    </row>
    <row r="1616" spans="1:12" x14ac:dyDescent="0.25">
      <c r="A1616" s="115"/>
      <c r="B1616" s="115"/>
      <c r="C1616" s="115" t="s">
        <v>532</v>
      </c>
      <c r="D1616" s="115"/>
      <c r="E1616" s="115"/>
      <c r="F1616" s="135"/>
      <c r="G1616" s="115"/>
      <c r="H1616" s="115"/>
      <c r="I1616" s="115"/>
      <c r="J1616" s="115"/>
      <c r="K1616" s="114"/>
      <c r="L1616" s="114">
        <f>L1615</f>
        <v>72.53</v>
      </c>
    </row>
    <row r="1617" spans="1:12" x14ac:dyDescent="0.25">
      <c r="A1617" s="107"/>
      <c r="B1617" s="107"/>
      <c r="C1617" s="107" t="s">
        <v>205</v>
      </c>
      <c r="D1617" s="107"/>
      <c r="E1617" s="107"/>
      <c r="F1617" s="133"/>
      <c r="G1617" s="107"/>
      <c r="H1617" s="107"/>
      <c r="I1617" s="107"/>
      <c r="J1617" s="107"/>
      <c r="K1617" s="134"/>
      <c r="L1617" s="134">
        <v>507.97</v>
      </c>
    </row>
    <row r="1618" spans="1:12" x14ac:dyDescent="0.25">
      <c r="A1618" s="115"/>
      <c r="B1618" s="115"/>
      <c r="C1618" s="115"/>
      <c r="D1618" s="115"/>
      <c r="E1618" s="115" t="s">
        <v>378</v>
      </c>
      <c r="F1618" s="135">
        <v>43679</v>
      </c>
      <c r="G1618" s="115" t="s">
        <v>496</v>
      </c>
      <c r="H1618" s="115" t="s">
        <v>379</v>
      </c>
      <c r="I1618" s="115" t="s">
        <v>630</v>
      </c>
      <c r="J1618" s="115" t="s">
        <v>625</v>
      </c>
      <c r="K1618" s="114">
        <v>16.16</v>
      </c>
      <c r="L1618" s="114">
        <f t="shared" ref="L1618:L1630" si="34">ROUND(L1617+K1618,5)</f>
        <v>524.13</v>
      </c>
    </row>
    <row r="1619" spans="1:12" x14ac:dyDescent="0.25">
      <c r="A1619" s="115"/>
      <c r="B1619" s="115"/>
      <c r="C1619" s="115"/>
      <c r="D1619" s="115"/>
      <c r="E1619" s="115" t="s">
        <v>378</v>
      </c>
      <c r="F1619" s="135">
        <v>43682</v>
      </c>
      <c r="G1619" s="115" t="s">
        <v>496</v>
      </c>
      <c r="H1619" s="115" t="s">
        <v>330</v>
      </c>
      <c r="I1619" s="115" t="s">
        <v>1879</v>
      </c>
      <c r="J1619" s="115" t="s">
        <v>625</v>
      </c>
      <c r="K1619" s="114">
        <v>134.85</v>
      </c>
      <c r="L1619" s="114">
        <f t="shared" si="34"/>
        <v>658.98</v>
      </c>
    </row>
    <row r="1620" spans="1:12" x14ac:dyDescent="0.25">
      <c r="A1620" s="115"/>
      <c r="B1620" s="115"/>
      <c r="C1620" s="115"/>
      <c r="D1620" s="115"/>
      <c r="E1620" s="115" t="s">
        <v>375</v>
      </c>
      <c r="F1620" s="135">
        <v>43690</v>
      </c>
      <c r="G1620" s="115" t="s">
        <v>1594</v>
      </c>
      <c r="H1620" s="115" t="s">
        <v>495</v>
      </c>
      <c r="I1620" s="115" t="s">
        <v>1880</v>
      </c>
      <c r="J1620" s="115" t="s">
        <v>288</v>
      </c>
      <c r="K1620" s="114">
        <v>20</v>
      </c>
      <c r="L1620" s="114">
        <f t="shared" si="34"/>
        <v>678.98</v>
      </c>
    </row>
    <row r="1621" spans="1:12" x14ac:dyDescent="0.25">
      <c r="A1621" s="115"/>
      <c r="B1621" s="115"/>
      <c r="C1621" s="115"/>
      <c r="D1621" s="115"/>
      <c r="E1621" s="115" t="s">
        <v>332</v>
      </c>
      <c r="F1621" s="135">
        <v>43692</v>
      </c>
      <c r="G1621" s="115" t="s">
        <v>335</v>
      </c>
      <c r="H1621" s="115" t="s">
        <v>334</v>
      </c>
      <c r="I1621" s="115" t="s">
        <v>1219</v>
      </c>
      <c r="J1621" s="115" t="s">
        <v>260</v>
      </c>
      <c r="K1621" s="114">
        <v>31.61</v>
      </c>
      <c r="L1621" s="114">
        <f t="shared" si="34"/>
        <v>710.59</v>
      </c>
    </row>
    <row r="1622" spans="1:12" x14ac:dyDescent="0.25">
      <c r="A1622" s="115"/>
      <c r="B1622" s="115"/>
      <c r="C1622" s="115"/>
      <c r="D1622" s="115"/>
      <c r="E1622" s="115" t="s">
        <v>332</v>
      </c>
      <c r="F1622" s="135">
        <v>43692</v>
      </c>
      <c r="G1622" s="115" t="s">
        <v>335</v>
      </c>
      <c r="H1622" s="115" t="s">
        <v>334</v>
      </c>
      <c r="I1622" s="115" t="s">
        <v>1219</v>
      </c>
      <c r="J1622" s="115" t="s">
        <v>259</v>
      </c>
      <c r="K1622" s="114">
        <v>35.590000000000003</v>
      </c>
      <c r="L1622" s="114">
        <f t="shared" si="34"/>
        <v>746.18</v>
      </c>
    </row>
    <row r="1623" spans="1:12" x14ac:dyDescent="0.25">
      <c r="A1623" s="115"/>
      <c r="B1623" s="115"/>
      <c r="C1623" s="115"/>
      <c r="D1623" s="115"/>
      <c r="E1623" s="115" t="s">
        <v>332</v>
      </c>
      <c r="F1623" s="135">
        <v>43692</v>
      </c>
      <c r="G1623" s="115" t="s">
        <v>335</v>
      </c>
      <c r="H1623" s="115" t="s">
        <v>334</v>
      </c>
      <c r="I1623" s="115" t="s">
        <v>1219</v>
      </c>
      <c r="J1623" s="115" t="s">
        <v>261</v>
      </c>
      <c r="K1623" s="114">
        <v>29.98</v>
      </c>
      <c r="L1623" s="114">
        <f t="shared" si="34"/>
        <v>776.16</v>
      </c>
    </row>
    <row r="1624" spans="1:12" x14ac:dyDescent="0.25">
      <c r="A1624" s="115"/>
      <c r="B1624" s="115"/>
      <c r="C1624" s="115"/>
      <c r="D1624" s="115"/>
      <c r="E1624" s="115" t="s">
        <v>332</v>
      </c>
      <c r="F1624" s="135">
        <v>43692</v>
      </c>
      <c r="G1624" s="115" t="s">
        <v>335</v>
      </c>
      <c r="H1624" s="115" t="s">
        <v>334</v>
      </c>
      <c r="I1624" s="115" t="s">
        <v>1219</v>
      </c>
      <c r="J1624" s="115" t="s">
        <v>258</v>
      </c>
      <c r="K1624" s="114">
        <v>75.77</v>
      </c>
      <c r="L1624" s="114">
        <f t="shared" si="34"/>
        <v>851.93</v>
      </c>
    </row>
    <row r="1625" spans="1:12" x14ac:dyDescent="0.25">
      <c r="A1625" s="115"/>
      <c r="B1625" s="115"/>
      <c r="C1625" s="115"/>
      <c r="D1625" s="115"/>
      <c r="E1625" s="115" t="s">
        <v>332</v>
      </c>
      <c r="F1625" s="135">
        <v>43692</v>
      </c>
      <c r="G1625" s="115" t="s">
        <v>335</v>
      </c>
      <c r="H1625" s="115" t="s">
        <v>334</v>
      </c>
      <c r="I1625" s="115" t="s">
        <v>1219</v>
      </c>
      <c r="J1625" s="115" t="s">
        <v>264</v>
      </c>
      <c r="K1625" s="114">
        <v>28.69</v>
      </c>
      <c r="L1625" s="114">
        <f t="shared" si="34"/>
        <v>880.62</v>
      </c>
    </row>
    <row r="1626" spans="1:12" x14ac:dyDescent="0.25">
      <c r="A1626" s="115"/>
      <c r="B1626" s="115"/>
      <c r="C1626" s="115"/>
      <c r="D1626" s="115"/>
      <c r="E1626" s="115" t="s">
        <v>332</v>
      </c>
      <c r="F1626" s="135">
        <v>43692</v>
      </c>
      <c r="G1626" s="115" t="s">
        <v>335</v>
      </c>
      <c r="H1626" s="115" t="s">
        <v>334</v>
      </c>
      <c r="I1626" s="115" t="s">
        <v>1219</v>
      </c>
      <c r="J1626" s="115" t="s">
        <v>263</v>
      </c>
      <c r="K1626" s="114">
        <v>38.11</v>
      </c>
      <c r="L1626" s="114">
        <f t="shared" si="34"/>
        <v>918.73</v>
      </c>
    </row>
    <row r="1627" spans="1:12" x14ac:dyDescent="0.25">
      <c r="A1627" s="115"/>
      <c r="B1627" s="115"/>
      <c r="C1627" s="115"/>
      <c r="D1627" s="115"/>
      <c r="E1627" s="115" t="s">
        <v>378</v>
      </c>
      <c r="F1627" s="135">
        <v>43697</v>
      </c>
      <c r="G1627" s="115" t="s">
        <v>525</v>
      </c>
      <c r="H1627" s="115" t="s">
        <v>379</v>
      </c>
      <c r="I1627" s="115" t="s">
        <v>1146</v>
      </c>
      <c r="J1627" s="115" t="s">
        <v>627</v>
      </c>
      <c r="K1627" s="114">
        <v>2.99</v>
      </c>
      <c r="L1627" s="114">
        <f t="shared" si="34"/>
        <v>921.72</v>
      </c>
    </row>
    <row r="1628" spans="1:12" x14ac:dyDescent="0.25">
      <c r="A1628" s="115"/>
      <c r="B1628" s="115"/>
      <c r="C1628" s="115"/>
      <c r="D1628" s="115"/>
      <c r="E1628" s="115" t="s">
        <v>378</v>
      </c>
      <c r="F1628" s="135">
        <v>43698</v>
      </c>
      <c r="G1628" s="115" t="s">
        <v>335</v>
      </c>
      <c r="H1628" s="115" t="s">
        <v>334</v>
      </c>
      <c r="I1628" s="115" t="s">
        <v>633</v>
      </c>
      <c r="J1628" s="115" t="s">
        <v>627</v>
      </c>
      <c r="K1628" s="114">
        <v>0.15</v>
      </c>
      <c r="L1628" s="114">
        <f t="shared" si="34"/>
        <v>921.87</v>
      </c>
    </row>
    <row r="1629" spans="1:12" x14ac:dyDescent="0.25">
      <c r="A1629" s="115"/>
      <c r="B1629" s="115"/>
      <c r="C1629" s="115"/>
      <c r="D1629" s="115"/>
      <c r="E1629" s="115" t="s">
        <v>332</v>
      </c>
      <c r="F1629" s="135">
        <v>43704</v>
      </c>
      <c r="G1629" s="115" t="s">
        <v>1243</v>
      </c>
      <c r="H1629" s="115" t="s">
        <v>334</v>
      </c>
      <c r="I1629" s="115" t="s">
        <v>1244</v>
      </c>
      <c r="J1629" s="115" t="s">
        <v>258</v>
      </c>
      <c r="K1629" s="114">
        <v>0</v>
      </c>
      <c r="L1629" s="114">
        <f t="shared" si="34"/>
        <v>921.87</v>
      </c>
    </row>
    <row r="1630" spans="1:12" ht="15.75" thickBot="1" x14ac:dyDescent="0.3">
      <c r="A1630" s="115"/>
      <c r="B1630" s="115"/>
      <c r="C1630" s="115"/>
      <c r="D1630" s="115"/>
      <c r="E1630" s="115" t="s">
        <v>332</v>
      </c>
      <c r="F1630" s="135">
        <v>43704</v>
      </c>
      <c r="G1630" s="115" t="s">
        <v>1245</v>
      </c>
      <c r="H1630" s="115" t="s">
        <v>334</v>
      </c>
      <c r="I1630" s="115" t="s">
        <v>1244</v>
      </c>
      <c r="J1630" s="115" t="s">
        <v>258</v>
      </c>
      <c r="K1630" s="117">
        <v>0</v>
      </c>
      <c r="L1630" s="117">
        <f t="shared" si="34"/>
        <v>921.87</v>
      </c>
    </row>
    <row r="1631" spans="1:12" x14ac:dyDescent="0.25">
      <c r="A1631" s="115"/>
      <c r="B1631" s="115"/>
      <c r="C1631" s="115" t="s">
        <v>477</v>
      </c>
      <c r="D1631" s="115"/>
      <c r="E1631" s="115"/>
      <c r="F1631" s="135"/>
      <c r="G1631" s="115"/>
      <c r="H1631" s="115"/>
      <c r="I1631" s="115"/>
      <c r="J1631" s="115"/>
      <c r="K1631" s="114">
        <f>ROUND(SUM(K1617:K1630),5)</f>
        <v>413.9</v>
      </c>
      <c r="L1631" s="114">
        <f>L1630</f>
        <v>921.87</v>
      </c>
    </row>
    <row r="1632" spans="1:12" x14ac:dyDescent="0.25">
      <c r="A1632" s="107"/>
      <c r="B1632" s="107"/>
      <c r="C1632" s="107" t="s">
        <v>206</v>
      </c>
      <c r="D1632" s="107"/>
      <c r="E1632" s="107"/>
      <c r="F1632" s="133"/>
      <c r="G1632" s="107"/>
      <c r="H1632" s="107"/>
      <c r="I1632" s="107"/>
      <c r="J1632" s="107"/>
      <c r="K1632" s="134"/>
      <c r="L1632" s="134">
        <v>829</v>
      </c>
    </row>
    <row r="1633" spans="1:12" x14ac:dyDescent="0.25">
      <c r="A1633" s="115"/>
      <c r="B1633" s="115"/>
      <c r="C1633" s="115"/>
      <c r="D1633" s="115"/>
      <c r="E1633" s="115" t="s">
        <v>332</v>
      </c>
      <c r="F1633" s="135">
        <v>43686</v>
      </c>
      <c r="G1633" s="115" t="s">
        <v>335</v>
      </c>
      <c r="H1633" s="115" t="s">
        <v>337</v>
      </c>
      <c r="I1633" s="115" t="s">
        <v>1198</v>
      </c>
      <c r="J1633" s="115" t="s">
        <v>258</v>
      </c>
      <c r="K1633" s="114">
        <v>104</v>
      </c>
      <c r="L1633" s="114">
        <f>ROUND(L1632+K1633,5)</f>
        <v>933</v>
      </c>
    </row>
    <row r="1634" spans="1:12" ht="15.75" thickBot="1" x14ac:dyDescent="0.3">
      <c r="A1634" s="115"/>
      <c r="B1634" s="115"/>
      <c r="C1634" s="115"/>
      <c r="D1634" s="115"/>
      <c r="E1634" s="115" t="s">
        <v>332</v>
      </c>
      <c r="F1634" s="135">
        <v>43686</v>
      </c>
      <c r="G1634" s="115" t="s">
        <v>335</v>
      </c>
      <c r="H1634" s="115" t="s">
        <v>337</v>
      </c>
      <c r="I1634" s="115" t="s">
        <v>1332</v>
      </c>
      <c r="J1634" s="115" t="s">
        <v>264</v>
      </c>
      <c r="K1634" s="117">
        <v>739.5</v>
      </c>
      <c r="L1634" s="117">
        <f>ROUND(L1633+K1634,5)</f>
        <v>1672.5</v>
      </c>
    </row>
    <row r="1635" spans="1:12" x14ac:dyDescent="0.25">
      <c r="A1635" s="115"/>
      <c r="B1635" s="115"/>
      <c r="C1635" s="115" t="s">
        <v>478</v>
      </c>
      <c r="D1635" s="115"/>
      <c r="E1635" s="115"/>
      <c r="F1635" s="135"/>
      <c r="G1635" s="115"/>
      <c r="H1635" s="115"/>
      <c r="I1635" s="115"/>
      <c r="J1635" s="115"/>
      <c r="K1635" s="114">
        <f>ROUND(SUM(K1632:K1634),5)</f>
        <v>843.5</v>
      </c>
      <c r="L1635" s="114">
        <f>L1634</f>
        <v>1672.5</v>
      </c>
    </row>
    <row r="1636" spans="1:12" x14ac:dyDescent="0.25">
      <c r="A1636" s="107"/>
      <c r="B1636" s="107"/>
      <c r="C1636" s="107" t="s">
        <v>907</v>
      </c>
      <c r="D1636" s="107"/>
      <c r="E1636" s="107"/>
      <c r="F1636" s="133"/>
      <c r="G1636" s="107"/>
      <c r="H1636" s="107"/>
      <c r="I1636" s="107"/>
      <c r="J1636" s="107"/>
      <c r="K1636" s="134"/>
      <c r="L1636" s="134">
        <v>0</v>
      </c>
    </row>
    <row r="1637" spans="1:12" ht="15.75" thickBot="1" x14ac:dyDescent="0.3">
      <c r="A1637" s="115"/>
      <c r="B1637" s="115"/>
      <c r="C1637" s="115" t="s">
        <v>908</v>
      </c>
      <c r="D1637" s="115"/>
      <c r="E1637" s="115"/>
      <c r="F1637" s="135"/>
      <c r="G1637" s="115"/>
      <c r="H1637" s="115"/>
      <c r="I1637" s="115"/>
      <c r="J1637" s="115"/>
      <c r="K1637" s="117"/>
      <c r="L1637" s="117">
        <f>L1636</f>
        <v>0</v>
      </c>
    </row>
    <row r="1638" spans="1:12" x14ac:dyDescent="0.25">
      <c r="A1638" s="115"/>
      <c r="B1638" s="115" t="s">
        <v>207</v>
      </c>
      <c r="C1638" s="115"/>
      <c r="D1638" s="115"/>
      <c r="E1638" s="115"/>
      <c r="F1638" s="135"/>
      <c r="G1638" s="115"/>
      <c r="H1638" s="115"/>
      <c r="I1638" s="115"/>
      <c r="J1638" s="115"/>
      <c r="K1638" s="114">
        <f>ROUND(K1457+K1459+K1461+K1464+K1466+K1468+K1471+K1476+K1481+K1487+K1489+K1492+K1497+K1518+K1548+K1562+K1567+K1569+K1571+K1579+K1581+K1597+K1604+K1608+K1612+K1614+K1616+K1631+K1635+K1637,5)</f>
        <v>56023.9</v>
      </c>
      <c r="L1638" s="114">
        <f>ROUND(L1457+L1459+L1461+L1464+L1466+L1468+L1471+L1476+L1481+L1487+L1489+L1492+L1497+L1518+L1548+L1562+L1567+L1569+L1571+L1579+L1581+L1597+L1604+L1608+L1612+L1614+L1616+L1631+L1635+L1637,5)</f>
        <v>120542.74</v>
      </c>
    </row>
    <row r="1639" spans="1:12" x14ac:dyDescent="0.25">
      <c r="A1639" s="107"/>
      <c r="B1639" s="107" t="s">
        <v>208</v>
      </c>
      <c r="C1639" s="107"/>
      <c r="D1639" s="107"/>
      <c r="E1639" s="107"/>
      <c r="F1639" s="133"/>
      <c r="G1639" s="107"/>
      <c r="H1639" s="107"/>
      <c r="I1639" s="107"/>
      <c r="J1639" s="107"/>
      <c r="K1639" s="134"/>
      <c r="L1639" s="134">
        <v>6000</v>
      </c>
    </row>
    <row r="1640" spans="1:12" x14ac:dyDescent="0.25">
      <c r="A1640" s="107"/>
      <c r="B1640" s="107"/>
      <c r="C1640" s="107" t="s">
        <v>209</v>
      </c>
      <c r="D1640" s="107"/>
      <c r="E1640" s="107"/>
      <c r="F1640" s="133"/>
      <c r="G1640" s="107"/>
      <c r="H1640" s="107"/>
      <c r="I1640" s="107"/>
      <c r="J1640" s="107"/>
      <c r="K1640" s="134"/>
      <c r="L1640" s="134">
        <v>5500</v>
      </c>
    </row>
    <row r="1641" spans="1:12" ht="15.75" thickBot="1" x14ac:dyDescent="0.3">
      <c r="A1641" s="101"/>
      <c r="B1641" s="101"/>
      <c r="C1641" s="101"/>
      <c r="D1641" s="101"/>
      <c r="E1641" s="115" t="s">
        <v>375</v>
      </c>
      <c r="F1641" s="135">
        <v>43682</v>
      </c>
      <c r="G1641" s="115" t="s">
        <v>1536</v>
      </c>
      <c r="H1641" s="115" t="s">
        <v>312</v>
      </c>
      <c r="I1641" s="115" t="s">
        <v>1537</v>
      </c>
      <c r="J1641" s="115" t="s">
        <v>288</v>
      </c>
      <c r="K1641" s="117">
        <v>5500</v>
      </c>
      <c r="L1641" s="117">
        <f>ROUND(L1640+K1641,5)</f>
        <v>11000</v>
      </c>
    </row>
    <row r="1642" spans="1:12" x14ac:dyDescent="0.25">
      <c r="A1642" s="115"/>
      <c r="B1642" s="115"/>
      <c r="C1642" s="115" t="s">
        <v>479</v>
      </c>
      <c r="D1642" s="115"/>
      <c r="E1642" s="115"/>
      <c r="F1642" s="135"/>
      <c r="G1642" s="115"/>
      <c r="H1642" s="115"/>
      <c r="I1642" s="115"/>
      <c r="J1642" s="115"/>
      <c r="K1642" s="114">
        <f>ROUND(SUM(K1640:K1641),5)</f>
        <v>5500</v>
      </c>
      <c r="L1642" s="114">
        <f>L1641</f>
        <v>11000</v>
      </c>
    </row>
    <row r="1643" spans="1:12" x14ac:dyDescent="0.25">
      <c r="A1643" s="107"/>
      <c r="B1643" s="107"/>
      <c r="C1643" s="107" t="s">
        <v>909</v>
      </c>
      <c r="D1643" s="107"/>
      <c r="E1643" s="107"/>
      <c r="F1643" s="133"/>
      <c r="G1643" s="107"/>
      <c r="H1643" s="107"/>
      <c r="I1643" s="107"/>
      <c r="J1643" s="107"/>
      <c r="K1643" s="134"/>
      <c r="L1643" s="134">
        <v>0</v>
      </c>
    </row>
    <row r="1644" spans="1:12" x14ac:dyDescent="0.25">
      <c r="A1644" s="115"/>
      <c r="B1644" s="115"/>
      <c r="C1644" s="115" t="s">
        <v>910</v>
      </c>
      <c r="D1644" s="115"/>
      <c r="E1644" s="115"/>
      <c r="F1644" s="135"/>
      <c r="G1644" s="115"/>
      <c r="H1644" s="115"/>
      <c r="I1644" s="115"/>
      <c r="J1644" s="115"/>
      <c r="K1644" s="114"/>
      <c r="L1644" s="114">
        <f>L1643</f>
        <v>0</v>
      </c>
    </row>
    <row r="1645" spans="1:12" x14ac:dyDescent="0.25">
      <c r="A1645" s="107"/>
      <c r="B1645" s="107"/>
      <c r="C1645" s="107" t="s">
        <v>210</v>
      </c>
      <c r="D1645" s="107"/>
      <c r="E1645" s="107"/>
      <c r="F1645" s="133"/>
      <c r="G1645" s="107"/>
      <c r="H1645" s="107"/>
      <c r="I1645" s="107"/>
      <c r="J1645" s="107"/>
      <c r="K1645" s="134"/>
      <c r="L1645" s="134">
        <v>500</v>
      </c>
    </row>
    <row r="1646" spans="1:12" x14ac:dyDescent="0.25">
      <c r="A1646" s="115"/>
      <c r="B1646" s="115"/>
      <c r="C1646" s="115"/>
      <c r="D1646" s="115"/>
      <c r="E1646" s="115" t="s">
        <v>375</v>
      </c>
      <c r="F1646" s="135">
        <v>43683</v>
      </c>
      <c r="G1646" s="115" t="s">
        <v>1544</v>
      </c>
      <c r="H1646" s="115" t="s">
        <v>313</v>
      </c>
      <c r="I1646" s="115" t="s">
        <v>1193</v>
      </c>
      <c r="J1646" s="115" t="s">
        <v>288</v>
      </c>
      <c r="K1646" s="114">
        <v>650</v>
      </c>
      <c r="L1646" s="114">
        <f>ROUND(L1645+K1646,5)</f>
        <v>1150</v>
      </c>
    </row>
    <row r="1647" spans="1:12" x14ac:dyDescent="0.25">
      <c r="A1647" s="115"/>
      <c r="B1647" s="115"/>
      <c r="C1647" s="115"/>
      <c r="D1647" s="115"/>
      <c r="E1647" s="115" t="s">
        <v>329</v>
      </c>
      <c r="F1647" s="135">
        <v>43701</v>
      </c>
      <c r="G1647" s="115" t="s">
        <v>1506</v>
      </c>
      <c r="H1647" s="115" t="s">
        <v>498</v>
      </c>
      <c r="I1647" s="115" t="s">
        <v>1507</v>
      </c>
      <c r="J1647" s="115" t="s">
        <v>272</v>
      </c>
      <c r="K1647" s="114">
        <v>100</v>
      </c>
      <c r="L1647" s="114">
        <f>ROUND(L1646+K1647,5)</f>
        <v>1250</v>
      </c>
    </row>
    <row r="1648" spans="1:12" ht="15.75" thickBot="1" x14ac:dyDescent="0.3">
      <c r="A1648" s="115"/>
      <c r="B1648" s="115"/>
      <c r="C1648" s="115"/>
      <c r="D1648" s="115"/>
      <c r="E1648" s="115" t="s">
        <v>375</v>
      </c>
      <c r="F1648" s="135">
        <v>43705</v>
      </c>
      <c r="G1648" s="115" t="s">
        <v>1691</v>
      </c>
      <c r="H1648" s="115" t="s">
        <v>313</v>
      </c>
      <c r="I1648" s="115" t="s">
        <v>1692</v>
      </c>
      <c r="J1648" s="115" t="s">
        <v>288</v>
      </c>
      <c r="K1648" s="117">
        <v>650</v>
      </c>
      <c r="L1648" s="117">
        <f>ROUND(L1647+K1648,5)</f>
        <v>1900</v>
      </c>
    </row>
    <row r="1649" spans="1:12" x14ac:dyDescent="0.25">
      <c r="A1649" s="115"/>
      <c r="B1649" s="115"/>
      <c r="C1649" s="115" t="s">
        <v>480</v>
      </c>
      <c r="D1649" s="115"/>
      <c r="E1649" s="115"/>
      <c r="F1649" s="135"/>
      <c r="G1649" s="115"/>
      <c r="H1649" s="115"/>
      <c r="I1649" s="115"/>
      <c r="J1649" s="115"/>
      <c r="K1649" s="114">
        <f>ROUND(SUM(K1645:K1648),5)</f>
        <v>1400</v>
      </c>
      <c r="L1649" s="114">
        <f>L1648</f>
        <v>1900</v>
      </c>
    </row>
    <row r="1650" spans="1:12" x14ac:dyDescent="0.25">
      <c r="A1650" s="107"/>
      <c r="B1650" s="107"/>
      <c r="C1650" s="107" t="s">
        <v>911</v>
      </c>
      <c r="D1650" s="107"/>
      <c r="E1650" s="107"/>
      <c r="F1650" s="133"/>
      <c r="G1650" s="107"/>
      <c r="H1650" s="107"/>
      <c r="I1650" s="107"/>
      <c r="J1650" s="107"/>
      <c r="K1650" s="134"/>
      <c r="L1650" s="134">
        <v>0</v>
      </c>
    </row>
    <row r="1651" spans="1:12" ht="15.75" thickBot="1" x14ac:dyDescent="0.3">
      <c r="A1651" s="115"/>
      <c r="B1651" s="115"/>
      <c r="C1651" s="115" t="s">
        <v>912</v>
      </c>
      <c r="D1651" s="115"/>
      <c r="E1651" s="115"/>
      <c r="F1651" s="135"/>
      <c r="G1651" s="115"/>
      <c r="H1651" s="115"/>
      <c r="I1651" s="115"/>
      <c r="J1651" s="115"/>
      <c r="K1651" s="117"/>
      <c r="L1651" s="117">
        <f>L1650</f>
        <v>0</v>
      </c>
    </row>
    <row r="1652" spans="1:12" x14ac:dyDescent="0.25">
      <c r="A1652" s="115"/>
      <c r="B1652" s="115" t="s">
        <v>211</v>
      </c>
      <c r="C1652" s="115"/>
      <c r="D1652" s="115"/>
      <c r="E1652" s="115"/>
      <c r="F1652" s="135"/>
      <c r="G1652" s="115"/>
      <c r="H1652" s="115"/>
      <c r="I1652" s="115"/>
      <c r="J1652" s="115"/>
      <c r="K1652" s="114">
        <f>ROUND(K1642+K1644+K1649+K1651,5)</f>
        <v>6900</v>
      </c>
      <c r="L1652" s="114">
        <f>ROUND(L1642+L1644+L1649+L1651,5)</f>
        <v>12900</v>
      </c>
    </row>
    <row r="1653" spans="1:12" x14ac:dyDescent="0.25">
      <c r="A1653" s="107"/>
      <c r="B1653" s="107" t="s">
        <v>212</v>
      </c>
      <c r="C1653" s="107"/>
      <c r="D1653" s="107"/>
      <c r="E1653" s="107"/>
      <c r="F1653" s="133"/>
      <c r="G1653" s="107"/>
      <c r="H1653" s="107"/>
      <c r="I1653" s="107"/>
      <c r="J1653" s="107"/>
      <c r="K1653" s="134"/>
      <c r="L1653" s="134">
        <v>35461.1</v>
      </c>
    </row>
    <row r="1654" spans="1:12" x14ac:dyDescent="0.25">
      <c r="A1654" s="107"/>
      <c r="B1654" s="107"/>
      <c r="C1654" s="107" t="s">
        <v>913</v>
      </c>
      <c r="D1654" s="107"/>
      <c r="E1654" s="107"/>
      <c r="F1654" s="133"/>
      <c r="G1654" s="107"/>
      <c r="H1654" s="107"/>
      <c r="I1654" s="107"/>
      <c r="J1654" s="107"/>
      <c r="K1654" s="134"/>
      <c r="L1654" s="134">
        <v>0</v>
      </c>
    </row>
    <row r="1655" spans="1:12" x14ac:dyDescent="0.25">
      <c r="A1655" s="115"/>
      <c r="B1655" s="115"/>
      <c r="C1655" s="115" t="s">
        <v>914</v>
      </c>
      <c r="D1655" s="115"/>
      <c r="E1655" s="115"/>
      <c r="F1655" s="135"/>
      <c r="G1655" s="115"/>
      <c r="H1655" s="115"/>
      <c r="I1655" s="115"/>
      <c r="J1655" s="115"/>
      <c r="K1655" s="114"/>
      <c r="L1655" s="114">
        <f>L1654</f>
        <v>0</v>
      </c>
    </row>
    <row r="1656" spans="1:12" x14ac:dyDescent="0.25">
      <c r="A1656" s="107"/>
      <c r="B1656" s="107"/>
      <c r="C1656" s="107" t="s">
        <v>915</v>
      </c>
      <c r="D1656" s="107"/>
      <c r="E1656" s="107"/>
      <c r="F1656" s="133"/>
      <c r="G1656" s="107"/>
      <c r="H1656" s="107"/>
      <c r="I1656" s="107"/>
      <c r="J1656" s="107"/>
      <c r="K1656" s="134"/>
      <c r="L1656" s="134">
        <v>0</v>
      </c>
    </row>
    <row r="1657" spans="1:12" x14ac:dyDescent="0.25">
      <c r="A1657" s="115"/>
      <c r="B1657" s="115"/>
      <c r="C1657" s="115" t="s">
        <v>916</v>
      </c>
      <c r="D1657" s="115"/>
      <c r="E1657" s="115"/>
      <c r="F1657" s="135"/>
      <c r="G1657" s="115"/>
      <c r="H1657" s="115"/>
      <c r="I1657" s="115"/>
      <c r="J1657" s="115"/>
      <c r="K1657" s="114"/>
      <c r="L1657" s="114">
        <f>L1656</f>
        <v>0</v>
      </c>
    </row>
    <row r="1658" spans="1:12" x14ac:dyDescent="0.25">
      <c r="A1658" s="107"/>
      <c r="B1658" s="107"/>
      <c r="C1658" s="107" t="s">
        <v>917</v>
      </c>
      <c r="D1658" s="107"/>
      <c r="E1658" s="107"/>
      <c r="F1658" s="133"/>
      <c r="G1658" s="107"/>
      <c r="H1658" s="107"/>
      <c r="I1658" s="107"/>
      <c r="J1658" s="107"/>
      <c r="K1658" s="134"/>
      <c r="L1658" s="134">
        <v>0</v>
      </c>
    </row>
    <row r="1659" spans="1:12" x14ac:dyDescent="0.25">
      <c r="A1659" s="115"/>
      <c r="B1659" s="115"/>
      <c r="C1659" s="115" t="s">
        <v>918</v>
      </c>
      <c r="D1659" s="115"/>
      <c r="E1659" s="115"/>
      <c r="F1659" s="135"/>
      <c r="G1659" s="115"/>
      <c r="H1659" s="115"/>
      <c r="I1659" s="115"/>
      <c r="J1659" s="115"/>
      <c r="K1659" s="114"/>
      <c r="L1659" s="114">
        <f>L1658</f>
        <v>0</v>
      </c>
    </row>
    <row r="1660" spans="1:12" x14ac:dyDescent="0.25">
      <c r="A1660" s="107"/>
      <c r="B1660" s="107"/>
      <c r="C1660" s="107" t="s">
        <v>213</v>
      </c>
      <c r="D1660" s="107"/>
      <c r="E1660" s="107"/>
      <c r="F1660" s="133"/>
      <c r="G1660" s="107"/>
      <c r="H1660" s="107"/>
      <c r="I1660" s="107"/>
      <c r="J1660" s="107"/>
      <c r="K1660" s="134"/>
      <c r="L1660" s="134">
        <v>2111</v>
      </c>
    </row>
    <row r="1661" spans="1:12" x14ac:dyDescent="0.25">
      <c r="A1661" s="115"/>
      <c r="B1661" s="115"/>
      <c r="C1661" s="115"/>
      <c r="D1661" s="115"/>
      <c r="E1661" s="115" t="s">
        <v>375</v>
      </c>
      <c r="F1661" s="135">
        <v>43678</v>
      </c>
      <c r="G1661" s="115" t="s">
        <v>1525</v>
      </c>
      <c r="H1661" s="115" t="s">
        <v>338</v>
      </c>
      <c r="I1661" s="115" t="s">
        <v>1526</v>
      </c>
      <c r="J1661" s="115" t="s">
        <v>288</v>
      </c>
      <c r="K1661" s="114">
        <v>1000</v>
      </c>
      <c r="L1661" s="114">
        <f>ROUND(L1660+K1661,5)</f>
        <v>3111</v>
      </c>
    </row>
    <row r="1662" spans="1:12" x14ac:dyDescent="0.25">
      <c r="A1662" s="115"/>
      <c r="B1662" s="115"/>
      <c r="C1662" s="115"/>
      <c r="D1662" s="115"/>
      <c r="E1662" s="115" t="s">
        <v>375</v>
      </c>
      <c r="F1662" s="135">
        <v>43684</v>
      </c>
      <c r="G1662" s="115" t="s">
        <v>1552</v>
      </c>
      <c r="H1662" s="115" t="s">
        <v>1210</v>
      </c>
      <c r="I1662" s="115" t="s">
        <v>1881</v>
      </c>
      <c r="J1662" s="115" t="s">
        <v>288</v>
      </c>
      <c r="K1662" s="114">
        <v>300</v>
      </c>
      <c r="L1662" s="114">
        <f>ROUND(L1661+K1662,5)</f>
        <v>3411</v>
      </c>
    </row>
    <row r="1663" spans="1:12" ht="15.75" thickBot="1" x14ac:dyDescent="0.3">
      <c r="A1663" s="115"/>
      <c r="B1663" s="115"/>
      <c r="C1663" s="115"/>
      <c r="D1663" s="115"/>
      <c r="E1663" s="115" t="s">
        <v>375</v>
      </c>
      <c r="F1663" s="135">
        <v>43684</v>
      </c>
      <c r="G1663" s="115" t="s">
        <v>1551</v>
      </c>
      <c r="H1663" s="115" t="s">
        <v>1210</v>
      </c>
      <c r="I1663" s="115" t="s">
        <v>1882</v>
      </c>
      <c r="J1663" s="115" t="s">
        <v>288</v>
      </c>
      <c r="K1663" s="117">
        <v>250</v>
      </c>
      <c r="L1663" s="117">
        <f>ROUND(L1662+K1663,5)</f>
        <v>3661</v>
      </c>
    </row>
    <row r="1664" spans="1:12" x14ac:dyDescent="0.25">
      <c r="A1664" s="115"/>
      <c r="B1664" s="115"/>
      <c r="C1664" s="115" t="s">
        <v>481</v>
      </c>
      <c r="D1664" s="115"/>
      <c r="E1664" s="115"/>
      <c r="F1664" s="135"/>
      <c r="G1664" s="115"/>
      <c r="H1664" s="115"/>
      <c r="I1664" s="115"/>
      <c r="J1664" s="115"/>
      <c r="K1664" s="114">
        <f>ROUND(SUM(K1660:K1663),5)</f>
        <v>1550</v>
      </c>
      <c r="L1664" s="114">
        <f>L1663</f>
        <v>3661</v>
      </c>
    </row>
    <row r="1665" spans="1:12" x14ac:dyDescent="0.25">
      <c r="A1665" s="107"/>
      <c r="B1665" s="107"/>
      <c r="C1665" s="107" t="s">
        <v>919</v>
      </c>
      <c r="D1665" s="107"/>
      <c r="E1665" s="107"/>
      <c r="F1665" s="133"/>
      <c r="G1665" s="107"/>
      <c r="H1665" s="107"/>
      <c r="I1665" s="107"/>
      <c r="J1665" s="107"/>
      <c r="K1665" s="134"/>
      <c r="L1665" s="134">
        <v>0</v>
      </c>
    </row>
    <row r="1666" spans="1:12" x14ac:dyDescent="0.25">
      <c r="A1666" s="115"/>
      <c r="B1666" s="115"/>
      <c r="C1666" s="115" t="s">
        <v>920</v>
      </c>
      <c r="D1666" s="115"/>
      <c r="E1666" s="115"/>
      <c r="F1666" s="135"/>
      <c r="G1666" s="115"/>
      <c r="H1666" s="115"/>
      <c r="I1666" s="115"/>
      <c r="J1666" s="115"/>
      <c r="K1666" s="114"/>
      <c r="L1666" s="114">
        <f>L1665</f>
        <v>0</v>
      </c>
    </row>
    <row r="1667" spans="1:12" x14ac:dyDescent="0.25">
      <c r="A1667" s="107"/>
      <c r="B1667" s="107"/>
      <c r="C1667" s="107" t="s">
        <v>214</v>
      </c>
      <c r="D1667" s="107"/>
      <c r="E1667" s="107"/>
      <c r="F1667" s="133"/>
      <c r="G1667" s="107"/>
      <c r="H1667" s="107"/>
      <c r="I1667" s="107"/>
      <c r="J1667" s="107"/>
      <c r="K1667" s="134"/>
      <c r="L1667" s="134">
        <v>30</v>
      </c>
    </row>
    <row r="1668" spans="1:12" x14ac:dyDescent="0.25">
      <c r="A1668" s="115"/>
      <c r="B1668" s="115"/>
      <c r="C1668" s="115"/>
      <c r="D1668" s="115"/>
      <c r="E1668" s="115" t="s">
        <v>375</v>
      </c>
      <c r="F1668" s="135">
        <v>43682</v>
      </c>
      <c r="G1668" s="115" t="s">
        <v>1540</v>
      </c>
      <c r="H1668" s="115" t="s">
        <v>591</v>
      </c>
      <c r="I1668" s="115" t="s">
        <v>1541</v>
      </c>
      <c r="J1668" s="115" t="s">
        <v>288</v>
      </c>
      <c r="K1668" s="114">
        <v>30</v>
      </c>
      <c r="L1668" s="114">
        <f t="shared" ref="L1668:L1673" si="35">ROUND(L1667+K1668,5)</f>
        <v>60</v>
      </c>
    </row>
    <row r="1669" spans="1:12" x14ac:dyDescent="0.25">
      <c r="A1669" s="115"/>
      <c r="B1669" s="115"/>
      <c r="C1669" s="115"/>
      <c r="D1669" s="115"/>
      <c r="E1669" s="115" t="s">
        <v>375</v>
      </c>
      <c r="F1669" s="135">
        <v>43687</v>
      </c>
      <c r="G1669" s="115" t="s">
        <v>1576</v>
      </c>
      <c r="H1669" s="115" t="s">
        <v>1577</v>
      </c>
      <c r="I1669" s="115" t="s">
        <v>1883</v>
      </c>
      <c r="J1669" s="115" t="s">
        <v>288</v>
      </c>
      <c r="K1669" s="114">
        <v>7152.8</v>
      </c>
      <c r="L1669" s="114">
        <f t="shared" si="35"/>
        <v>7212.8</v>
      </c>
    </row>
    <row r="1670" spans="1:12" x14ac:dyDescent="0.25">
      <c r="A1670" s="115"/>
      <c r="B1670" s="115"/>
      <c r="C1670" s="115"/>
      <c r="D1670" s="115"/>
      <c r="E1670" s="115" t="s">
        <v>375</v>
      </c>
      <c r="F1670" s="135">
        <v>43687</v>
      </c>
      <c r="G1670" s="115" t="s">
        <v>1576</v>
      </c>
      <c r="H1670" s="115" t="s">
        <v>1577</v>
      </c>
      <c r="I1670" s="115" t="s">
        <v>1884</v>
      </c>
      <c r="J1670" s="115" t="s">
        <v>288</v>
      </c>
      <c r="K1670" s="114">
        <v>1660</v>
      </c>
      <c r="L1670" s="114">
        <f t="shared" si="35"/>
        <v>8872.7999999999993</v>
      </c>
    </row>
    <row r="1671" spans="1:12" x14ac:dyDescent="0.25">
      <c r="A1671" s="115"/>
      <c r="B1671" s="115"/>
      <c r="C1671" s="115"/>
      <c r="D1671" s="115"/>
      <c r="E1671" s="115" t="s">
        <v>375</v>
      </c>
      <c r="F1671" s="135">
        <v>43687</v>
      </c>
      <c r="G1671" s="115" t="s">
        <v>1576</v>
      </c>
      <c r="H1671" s="115" t="s">
        <v>1577</v>
      </c>
      <c r="I1671" s="115" t="s">
        <v>1885</v>
      </c>
      <c r="J1671" s="115" t="s">
        <v>288</v>
      </c>
      <c r="K1671" s="114">
        <v>2328.1999999999998</v>
      </c>
      <c r="L1671" s="114">
        <f t="shared" si="35"/>
        <v>11201</v>
      </c>
    </row>
    <row r="1672" spans="1:12" x14ac:dyDescent="0.25">
      <c r="A1672" s="115"/>
      <c r="B1672" s="115"/>
      <c r="C1672" s="115"/>
      <c r="D1672" s="115"/>
      <c r="E1672" s="115" t="s">
        <v>375</v>
      </c>
      <c r="F1672" s="135">
        <v>43687</v>
      </c>
      <c r="G1672" s="115" t="s">
        <v>1576</v>
      </c>
      <c r="H1672" s="115" t="s">
        <v>1577</v>
      </c>
      <c r="I1672" s="115" t="s">
        <v>1886</v>
      </c>
      <c r="J1672" s="115" t="s">
        <v>288</v>
      </c>
      <c r="K1672" s="114">
        <v>572.5</v>
      </c>
      <c r="L1672" s="114">
        <f t="shared" si="35"/>
        <v>11773.5</v>
      </c>
    </row>
    <row r="1673" spans="1:12" ht="15.75" thickBot="1" x14ac:dyDescent="0.3">
      <c r="A1673" s="115"/>
      <c r="B1673" s="115"/>
      <c r="C1673" s="115"/>
      <c r="D1673" s="115"/>
      <c r="E1673" s="115" t="s">
        <v>375</v>
      </c>
      <c r="F1673" s="135">
        <v>43703</v>
      </c>
      <c r="G1673" s="115" t="s">
        <v>1669</v>
      </c>
      <c r="H1673" s="115" t="s">
        <v>1241</v>
      </c>
      <c r="I1673" s="115" t="s">
        <v>1242</v>
      </c>
      <c r="J1673" s="115" t="s">
        <v>288</v>
      </c>
      <c r="K1673" s="117">
        <v>337.5</v>
      </c>
      <c r="L1673" s="117">
        <f t="shared" si="35"/>
        <v>12111</v>
      </c>
    </row>
    <row r="1674" spans="1:12" x14ac:dyDescent="0.25">
      <c r="A1674" s="115"/>
      <c r="B1674" s="115"/>
      <c r="C1674" s="115" t="s">
        <v>482</v>
      </c>
      <c r="D1674" s="115"/>
      <c r="E1674" s="115"/>
      <c r="F1674" s="135"/>
      <c r="G1674" s="115"/>
      <c r="H1674" s="115"/>
      <c r="I1674" s="115"/>
      <c r="J1674" s="115"/>
      <c r="K1674" s="114">
        <f>ROUND(SUM(K1667:K1673),5)</f>
        <v>12081</v>
      </c>
      <c r="L1674" s="114">
        <f>L1673</f>
        <v>12111</v>
      </c>
    </row>
    <row r="1675" spans="1:12" x14ac:dyDescent="0.25">
      <c r="A1675" s="107"/>
      <c r="B1675" s="107"/>
      <c r="C1675" s="107" t="s">
        <v>215</v>
      </c>
      <c r="D1675" s="107"/>
      <c r="E1675" s="107"/>
      <c r="F1675" s="133"/>
      <c r="G1675" s="107"/>
      <c r="H1675" s="107"/>
      <c r="I1675" s="107"/>
      <c r="J1675" s="107"/>
      <c r="K1675" s="134"/>
      <c r="L1675" s="134">
        <v>240</v>
      </c>
    </row>
    <row r="1676" spans="1:12" x14ac:dyDescent="0.25">
      <c r="A1676" s="107"/>
      <c r="B1676" s="107"/>
      <c r="C1676" s="107"/>
      <c r="D1676" s="107" t="s">
        <v>921</v>
      </c>
      <c r="E1676" s="107"/>
      <c r="F1676" s="133"/>
      <c r="G1676" s="107"/>
      <c r="H1676" s="107"/>
      <c r="I1676" s="107"/>
      <c r="J1676" s="107"/>
      <c r="K1676" s="134"/>
      <c r="L1676" s="134">
        <v>0</v>
      </c>
    </row>
    <row r="1677" spans="1:12" x14ac:dyDescent="0.25">
      <c r="A1677" s="115"/>
      <c r="B1677" s="115"/>
      <c r="C1677" s="115"/>
      <c r="D1677" s="115" t="s">
        <v>922</v>
      </c>
      <c r="E1677" s="115"/>
      <c r="F1677" s="135"/>
      <c r="G1677" s="115"/>
      <c r="H1677" s="115"/>
      <c r="I1677" s="115"/>
      <c r="J1677" s="115"/>
      <c r="K1677" s="114"/>
      <c r="L1677" s="114">
        <f>L1676</f>
        <v>0</v>
      </c>
    </row>
    <row r="1678" spans="1:12" x14ac:dyDescent="0.25">
      <c r="A1678" s="107"/>
      <c r="B1678" s="107"/>
      <c r="C1678" s="107"/>
      <c r="D1678" s="107" t="s">
        <v>923</v>
      </c>
      <c r="E1678" s="107"/>
      <c r="F1678" s="133"/>
      <c r="G1678" s="107"/>
      <c r="H1678" s="107"/>
      <c r="I1678" s="107"/>
      <c r="J1678" s="107"/>
      <c r="K1678" s="134"/>
      <c r="L1678" s="134">
        <v>0</v>
      </c>
    </row>
    <row r="1679" spans="1:12" x14ac:dyDescent="0.25">
      <c r="A1679" s="115"/>
      <c r="B1679" s="115"/>
      <c r="C1679" s="115"/>
      <c r="D1679" s="115" t="s">
        <v>924</v>
      </c>
      <c r="E1679" s="115"/>
      <c r="F1679" s="135"/>
      <c r="G1679" s="115"/>
      <c r="H1679" s="115"/>
      <c r="I1679" s="115"/>
      <c r="J1679" s="115"/>
      <c r="K1679" s="114"/>
      <c r="L1679" s="114">
        <f>L1678</f>
        <v>0</v>
      </c>
    </row>
    <row r="1680" spans="1:12" x14ac:dyDescent="0.25">
      <c r="A1680" s="107"/>
      <c r="B1680" s="107"/>
      <c r="C1680" s="107"/>
      <c r="D1680" s="107" t="s">
        <v>216</v>
      </c>
      <c r="E1680" s="107"/>
      <c r="F1680" s="133"/>
      <c r="G1680" s="107"/>
      <c r="H1680" s="107"/>
      <c r="I1680" s="107"/>
      <c r="J1680" s="107"/>
      <c r="K1680" s="134"/>
      <c r="L1680" s="134">
        <v>0</v>
      </c>
    </row>
    <row r="1681" spans="1:12" x14ac:dyDescent="0.25">
      <c r="A1681" s="115"/>
      <c r="B1681" s="115"/>
      <c r="C1681" s="115"/>
      <c r="D1681" s="115" t="s">
        <v>483</v>
      </c>
      <c r="E1681" s="115"/>
      <c r="F1681" s="135"/>
      <c r="G1681" s="115"/>
      <c r="H1681" s="115"/>
      <c r="I1681" s="115"/>
      <c r="J1681" s="115"/>
      <c r="K1681" s="114"/>
      <c r="L1681" s="114">
        <f>L1680</f>
        <v>0</v>
      </c>
    </row>
    <row r="1682" spans="1:12" x14ac:dyDescent="0.25">
      <c r="A1682" s="107"/>
      <c r="B1682" s="107"/>
      <c r="C1682" s="107"/>
      <c r="D1682" s="107" t="s">
        <v>217</v>
      </c>
      <c r="E1682" s="107"/>
      <c r="F1682" s="133"/>
      <c r="G1682" s="107"/>
      <c r="H1682" s="107"/>
      <c r="I1682" s="107"/>
      <c r="J1682" s="107"/>
      <c r="K1682" s="134"/>
      <c r="L1682" s="134">
        <v>240</v>
      </c>
    </row>
    <row r="1683" spans="1:12" x14ac:dyDescent="0.25">
      <c r="A1683" s="115"/>
      <c r="B1683" s="115"/>
      <c r="C1683" s="115"/>
      <c r="D1683" s="115"/>
      <c r="E1683" s="115" t="s">
        <v>375</v>
      </c>
      <c r="F1683" s="135">
        <v>43701</v>
      </c>
      <c r="G1683" s="115" t="s">
        <v>1666</v>
      </c>
      <c r="H1683" s="115" t="s">
        <v>561</v>
      </c>
      <c r="I1683" s="115" t="s">
        <v>1887</v>
      </c>
      <c r="J1683" s="115" t="s">
        <v>288</v>
      </c>
      <c r="K1683" s="114">
        <v>425</v>
      </c>
      <c r="L1683" s="114">
        <f>ROUND(L1682+K1683,5)</f>
        <v>665</v>
      </c>
    </row>
    <row r="1684" spans="1:12" ht="15.75" thickBot="1" x14ac:dyDescent="0.3">
      <c r="A1684" s="115"/>
      <c r="B1684" s="115"/>
      <c r="C1684" s="115"/>
      <c r="D1684" s="115"/>
      <c r="E1684" s="115" t="s">
        <v>375</v>
      </c>
      <c r="F1684" s="135">
        <v>43703</v>
      </c>
      <c r="G1684" s="115" t="s">
        <v>1672</v>
      </c>
      <c r="H1684" s="115" t="s">
        <v>1673</v>
      </c>
      <c r="I1684" s="115" t="s">
        <v>1674</v>
      </c>
      <c r="J1684" s="115" t="s">
        <v>288</v>
      </c>
      <c r="K1684" s="114">
        <v>1910.25</v>
      </c>
      <c r="L1684" s="114">
        <f>ROUND(L1683+K1684,5)</f>
        <v>2575.25</v>
      </c>
    </row>
    <row r="1685" spans="1:12" ht="15.75" thickBot="1" x14ac:dyDescent="0.3">
      <c r="A1685" s="115"/>
      <c r="B1685" s="115"/>
      <c r="C1685" s="115"/>
      <c r="D1685" s="115" t="s">
        <v>484</v>
      </c>
      <c r="E1685" s="115"/>
      <c r="F1685" s="135"/>
      <c r="G1685" s="115"/>
      <c r="H1685" s="115"/>
      <c r="I1685" s="115"/>
      <c r="J1685" s="115"/>
      <c r="K1685" s="121">
        <f>ROUND(SUM(K1682:K1684),5)</f>
        <v>2335.25</v>
      </c>
      <c r="L1685" s="121">
        <f>L1684</f>
        <v>2575.25</v>
      </c>
    </row>
    <row r="1686" spans="1:12" x14ac:dyDescent="0.25">
      <c r="A1686" s="115"/>
      <c r="B1686" s="115"/>
      <c r="C1686" s="115" t="s">
        <v>218</v>
      </c>
      <c r="D1686" s="115"/>
      <c r="E1686" s="115"/>
      <c r="F1686" s="135"/>
      <c r="G1686" s="115"/>
      <c r="H1686" s="115"/>
      <c r="I1686" s="115"/>
      <c r="J1686" s="115"/>
      <c r="K1686" s="114">
        <f>ROUND(K1677+K1679+K1681+K1685,5)</f>
        <v>2335.25</v>
      </c>
      <c r="L1686" s="114">
        <f>ROUND(L1677+L1679+L1681+L1685,5)</f>
        <v>2575.25</v>
      </c>
    </row>
    <row r="1687" spans="1:12" x14ac:dyDescent="0.25">
      <c r="A1687" s="107"/>
      <c r="B1687" s="107"/>
      <c r="C1687" s="107" t="s">
        <v>219</v>
      </c>
      <c r="D1687" s="107"/>
      <c r="E1687" s="107"/>
      <c r="F1687" s="133"/>
      <c r="G1687" s="107"/>
      <c r="H1687" s="107"/>
      <c r="I1687" s="107"/>
      <c r="J1687" s="107"/>
      <c r="K1687" s="134"/>
      <c r="L1687" s="134">
        <v>29000</v>
      </c>
    </row>
    <row r="1688" spans="1:12" x14ac:dyDescent="0.25">
      <c r="A1688" s="107"/>
      <c r="B1688" s="107"/>
      <c r="C1688" s="107"/>
      <c r="D1688" s="107" t="s">
        <v>925</v>
      </c>
      <c r="E1688" s="107"/>
      <c r="F1688" s="133"/>
      <c r="G1688" s="107"/>
      <c r="H1688" s="107"/>
      <c r="I1688" s="107"/>
      <c r="J1688" s="107"/>
      <c r="K1688" s="134"/>
      <c r="L1688" s="134">
        <v>0</v>
      </c>
    </row>
    <row r="1689" spans="1:12" x14ac:dyDescent="0.25">
      <c r="A1689" s="115"/>
      <c r="B1689" s="115"/>
      <c r="C1689" s="115"/>
      <c r="D1689" s="115" t="s">
        <v>926</v>
      </c>
      <c r="E1689" s="115"/>
      <c r="F1689" s="135"/>
      <c r="G1689" s="115"/>
      <c r="H1689" s="115"/>
      <c r="I1689" s="115"/>
      <c r="J1689" s="115"/>
      <c r="K1689" s="114"/>
      <c r="L1689" s="114">
        <f>L1688</f>
        <v>0</v>
      </c>
    </row>
    <row r="1690" spans="1:12" x14ac:dyDescent="0.25">
      <c r="A1690" s="107"/>
      <c r="B1690" s="107"/>
      <c r="C1690" s="107"/>
      <c r="D1690" s="107" t="s">
        <v>927</v>
      </c>
      <c r="E1690" s="107"/>
      <c r="F1690" s="133"/>
      <c r="G1690" s="107"/>
      <c r="H1690" s="107"/>
      <c r="I1690" s="107"/>
      <c r="J1690" s="107"/>
      <c r="K1690" s="134"/>
      <c r="L1690" s="134">
        <v>0</v>
      </c>
    </row>
    <row r="1691" spans="1:12" x14ac:dyDescent="0.25">
      <c r="A1691" s="115"/>
      <c r="B1691" s="115"/>
      <c r="C1691" s="115"/>
      <c r="D1691" s="115" t="s">
        <v>928</v>
      </c>
      <c r="E1691" s="115"/>
      <c r="F1691" s="135"/>
      <c r="G1691" s="115"/>
      <c r="H1691" s="115"/>
      <c r="I1691" s="115"/>
      <c r="J1691" s="115"/>
      <c r="K1691" s="114"/>
      <c r="L1691" s="114">
        <f>L1690</f>
        <v>0</v>
      </c>
    </row>
    <row r="1692" spans="1:12" x14ac:dyDescent="0.25">
      <c r="A1692" s="107"/>
      <c r="B1692" s="107"/>
      <c r="C1692" s="107"/>
      <c r="D1692" s="107" t="s">
        <v>220</v>
      </c>
      <c r="E1692" s="107"/>
      <c r="F1692" s="133"/>
      <c r="G1692" s="107"/>
      <c r="H1692" s="107"/>
      <c r="I1692" s="107"/>
      <c r="J1692" s="107"/>
      <c r="K1692" s="134"/>
      <c r="L1692" s="134">
        <v>29000</v>
      </c>
    </row>
    <row r="1693" spans="1:12" ht="15.75" thickBot="1" x14ac:dyDescent="0.3">
      <c r="A1693" s="101"/>
      <c r="B1693" s="101"/>
      <c r="C1693" s="101"/>
      <c r="D1693" s="101"/>
      <c r="E1693" s="115" t="s">
        <v>329</v>
      </c>
      <c r="F1693" s="135">
        <v>43708</v>
      </c>
      <c r="G1693" s="115" t="s">
        <v>1506</v>
      </c>
      <c r="H1693" s="115" t="s">
        <v>365</v>
      </c>
      <c r="I1693" s="115" t="s">
        <v>1516</v>
      </c>
      <c r="J1693" s="115" t="s">
        <v>272</v>
      </c>
      <c r="K1693" s="117">
        <v>29000</v>
      </c>
      <c r="L1693" s="117">
        <f>ROUND(L1692+K1693,5)</f>
        <v>58000</v>
      </c>
    </row>
    <row r="1694" spans="1:12" x14ac:dyDescent="0.25">
      <c r="A1694" s="115"/>
      <c r="B1694" s="115"/>
      <c r="C1694" s="115"/>
      <c r="D1694" s="115" t="s">
        <v>485</v>
      </c>
      <c r="E1694" s="115"/>
      <c r="F1694" s="135"/>
      <c r="G1694" s="115"/>
      <c r="H1694" s="115"/>
      <c r="I1694" s="115"/>
      <c r="J1694" s="115"/>
      <c r="K1694" s="114">
        <f>ROUND(SUM(K1692:K1693),5)</f>
        <v>29000</v>
      </c>
      <c r="L1694" s="114">
        <f>L1693</f>
        <v>58000</v>
      </c>
    </row>
    <row r="1695" spans="1:12" x14ac:dyDescent="0.25">
      <c r="A1695" s="107"/>
      <c r="B1695" s="107"/>
      <c r="C1695" s="107"/>
      <c r="D1695" s="107" t="s">
        <v>929</v>
      </c>
      <c r="E1695" s="107"/>
      <c r="F1695" s="133"/>
      <c r="G1695" s="107"/>
      <c r="H1695" s="107"/>
      <c r="I1695" s="107"/>
      <c r="J1695" s="107"/>
      <c r="K1695" s="134"/>
      <c r="L1695" s="134">
        <v>0</v>
      </c>
    </row>
    <row r="1696" spans="1:12" ht="15.75" thickBot="1" x14ac:dyDescent="0.3">
      <c r="A1696" s="115"/>
      <c r="B1696" s="115"/>
      <c r="C1696" s="115"/>
      <c r="D1696" s="115" t="s">
        <v>930</v>
      </c>
      <c r="E1696" s="115"/>
      <c r="F1696" s="135"/>
      <c r="G1696" s="115"/>
      <c r="H1696" s="115"/>
      <c r="I1696" s="115"/>
      <c r="J1696" s="115"/>
      <c r="K1696" s="117"/>
      <c r="L1696" s="117">
        <f>L1695</f>
        <v>0</v>
      </c>
    </row>
    <row r="1697" spans="1:12" x14ac:dyDescent="0.25">
      <c r="A1697" s="115"/>
      <c r="B1697" s="115"/>
      <c r="C1697" s="115" t="s">
        <v>221</v>
      </c>
      <c r="D1697" s="115"/>
      <c r="E1697" s="115"/>
      <c r="F1697" s="135"/>
      <c r="G1697" s="115"/>
      <c r="H1697" s="115"/>
      <c r="I1697" s="115"/>
      <c r="J1697" s="115"/>
      <c r="K1697" s="114">
        <f>ROUND(K1689+K1691+K1694+K1696,5)</f>
        <v>29000</v>
      </c>
      <c r="L1697" s="114">
        <f>ROUND(L1689+L1691+L1694+L1696,5)</f>
        <v>58000</v>
      </c>
    </row>
    <row r="1698" spans="1:12" x14ac:dyDescent="0.25">
      <c r="A1698" s="107"/>
      <c r="B1698" s="107"/>
      <c r="C1698" s="107" t="s">
        <v>222</v>
      </c>
      <c r="D1698" s="107"/>
      <c r="E1698" s="107"/>
      <c r="F1698" s="133"/>
      <c r="G1698" s="107"/>
      <c r="H1698" s="107"/>
      <c r="I1698" s="107"/>
      <c r="J1698" s="107"/>
      <c r="K1698" s="134"/>
      <c r="L1698" s="134">
        <v>2222.8000000000002</v>
      </c>
    </row>
    <row r="1699" spans="1:12" x14ac:dyDescent="0.25">
      <c r="A1699" s="107"/>
      <c r="B1699" s="107"/>
      <c r="C1699" s="107"/>
      <c r="D1699" s="107" t="s">
        <v>223</v>
      </c>
      <c r="E1699" s="107"/>
      <c r="F1699" s="133"/>
      <c r="G1699" s="107"/>
      <c r="H1699" s="107"/>
      <c r="I1699" s="107"/>
      <c r="J1699" s="107"/>
      <c r="K1699" s="134"/>
      <c r="L1699" s="134">
        <v>0</v>
      </c>
    </row>
    <row r="1700" spans="1:12" x14ac:dyDescent="0.25">
      <c r="A1700" s="115"/>
      <c r="B1700" s="115"/>
      <c r="C1700" s="115"/>
      <c r="D1700" s="115" t="s">
        <v>931</v>
      </c>
      <c r="E1700" s="115"/>
      <c r="F1700" s="135"/>
      <c r="G1700" s="115"/>
      <c r="H1700" s="115"/>
      <c r="I1700" s="115"/>
      <c r="J1700" s="115"/>
      <c r="K1700" s="114"/>
      <c r="L1700" s="114">
        <f>L1699</f>
        <v>0</v>
      </c>
    </row>
    <row r="1701" spans="1:12" x14ac:dyDescent="0.25">
      <c r="A1701" s="107"/>
      <c r="B1701" s="107"/>
      <c r="C1701" s="107"/>
      <c r="D1701" s="107" t="s">
        <v>224</v>
      </c>
      <c r="E1701" s="107"/>
      <c r="F1701" s="133"/>
      <c r="G1701" s="107"/>
      <c r="H1701" s="107"/>
      <c r="I1701" s="107"/>
      <c r="J1701" s="107"/>
      <c r="K1701" s="134"/>
      <c r="L1701" s="134">
        <v>0</v>
      </c>
    </row>
    <row r="1702" spans="1:12" x14ac:dyDescent="0.25">
      <c r="A1702" s="115"/>
      <c r="B1702" s="115"/>
      <c r="C1702" s="115"/>
      <c r="D1702" s="115" t="s">
        <v>486</v>
      </c>
      <c r="E1702" s="115"/>
      <c r="F1702" s="135"/>
      <c r="G1702" s="115"/>
      <c r="H1702" s="115"/>
      <c r="I1702" s="115"/>
      <c r="J1702" s="115"/>
      <c r="K1702" s="114"/>
      <c r="L1702" s="114">
        <f>L1701</f>
        <v>0</v>
      </c>
    </row>
    <row r="1703" spans="1:12" x14ac:dyDescent="0.25">
      <c r="A1703" s="107"/>
      <c r="B1703" s="107"/>
      <c r="C1703" s="107"/>
      <c r="D1703" s="107" t="s">
        <v>225</v>
      </c>
      <c r="E1703" s="107"/>
      <c r="F1703" s="133"/>
      <c r="G1703" s="107"/>
      <c r="H1703" s="107"/>
      <c r="I1703" s="107"/>
      <c r="J1703" s="107"/>
      <c r="K1703" s="134"/>
      <c r="L1703" s="134">
        <v>2222.8000000000002</v>
      </c>
    </row>
    <row r="1704" spans="1:12" x14ac:dyDescent="0.25">
      <c r="A1704" s="115"/>
      <c r="B1704" s="115"/>
      <c r="C1704" s="115"/>
      <c r="D1704" s="115"/>
      <c r="E1704" s="115" t="s">
        <v>332</v>
      </c>
      <c r="F1704" s="135">
        <v>43682</v>
      </c>
      <c r="G1704" s="115" t="s">
        <v>502</v>
      </c>
      <c r="H1704" s="115" t="s">
        <v>341</v>
      </c>
      <c r="I1704" s="115" t="s">
        <v>1268</v>
      </c>
      <c r="J1704" s="115" t="s">
        <v>259</v>
      </c>
      <c r="K1704" s="114">
        <v>276</v>
      </c>
      <c r="L1704" s="114">
        <f t="shared" ref="L1704:L1712" si="36">ROUND(L1703+K1704,5)</f>
        <v>2498.8000000000002</v>
      </c>
    </row>
    <row r="1705" spans="1:12" x14ac:dyDescent="0.25">
      <c r="A1705" s="115"/>
      <c r="B1705" s="115"/>
      <c r="C1705" s="115"/>
      <c r="D1705" s="115"/>
      <c r="E1705" s="115" t="s">
        <v>332</v>
      </c>
      <c r="F1705" s="135">
        <v>43682</v>
      </c>
      <c r="G1705" s="115" t="s">
        <v>502</v>
      </c>
      <c r="H1705" s="115" t="s">
        <v>341</v>
      </c>
      <c r="I1705" s="115" t="s">
        <v>1268</v>
      </c>
      <c r="J1705" s="115" t="s">
        <v>259</v>
      </c>
      <c r="K1705" s="114">
        <v>274</v>
      </c>
      <c r="L1705" s="114">
        <f t="shared" si="36"/>
        <v>2772.8</v>
      </c>
    </row>
    <row r="1706" spans="1:12" x14ac:dyDescent="0.25">
      <c r="A1706" s="115"/>
      <c r="B1706" s="115"/>
      <c r="C1706" s="115"/>
      <c r="D1706" s="115"/>
      <c r="E1706" s="115" t="s">
        <v>332</v>
      </c>
      <c r="F1706" s="135">
        <v>43682</v>
      </c>
      <c r="G1706" s="115" t="s">
        <v>502</v>
      </c>
      <c r="H1706" s="115" t="s">
        <v>341</v>
      </c>
      <c r="I1706" s="115" t="s">
        <v>1268</v>
      </c>
      <c r="J1706" s="115" t="s">
        <v>259</v>
      </c>
      <c r="K1706" s="114">
        <v>289</v>
      </c>
      <c r="L1706" s="114">
        <f t="shared" si="36"/>
        <v>3061.8</v>
      </c>
    </row>
    <row r="1707" spans="1:12" x14ac:dyDescent="0.25">
      <c r="A1707" s="115"/>
      <c r="B1707" s="115"/>
      <c r="C1707" s="115"/>
      <c r="D1707" s="115"/>
      <c r="E1707" s="115" t="s">
        <v>332</v>
      </c>
      <c r="F1707" s="135">
        <v>43682</v>
      </c>
      <c r="G1707" s="115" t="s">
        <v>502</v>
      </c>
      <c r="H1707" s="115" t="s">
        <v>341</v>
      </c>
      <c r="I1707" s="115" t="s">
        <v>1268</v>
      </c>
      <c r="J1707" s="115" t="s">
        <v>259</v>
      </c>
      <c r="K1707" s="114">
        <v>330</v>
      </c>
      <c r="L1707" s="114">
        <f t="shared" si="36"/>
        <v>3391.8</v>
      </c>
    </row>
    <row r="1708" spans="1:12" x14ac:dyDescent="0.25">
      <c r="A1708" s="115"/>
      <c r="B1708" s="115"/>
      <c r="C1708" s="115"/>
      <c r="D1708" s="115"/>
      <c r="E1708" s="115" t="s">
        <v>332</v>
      </c>
      <c r="F1708" s="135">
        <v>43682</v>
      </c>
      <c r="G1708" s="115" t="s">
        <v>502</v>
      </c>
      <c r="H1708" s="115" t="s">
        <v>341</v>
      </c>
      <c r="I1708" s="115" t="s">
        <v>1268</v>
      </c>
      <c r="J1708" s="115" t="s">
        <v>259</v>
      </c>
      <c r="K1708" s="114">
        <v>278</v>
      </c>
      <c r="L1708" s="114">
        <f t="shared" si="36"/>
        <v>3669.8</v>
      </c>
    </row>
    <row r="1709" spans="1:12" x14ac:dyDescent="0.25">
      <c r="A1709" s="115"/>
      <c r="B1709" s="115"/>
      <c r="C1709" s="115"/>
      <c r="D1709" s="115"/>
      <c r="E1709" s="115" t="s">
        <v>332</v>
      </c>
      <c r="F1709" s="135">
        <v>43682</v>
      </c>
      <c r="G1709" s="115" t="s">
        <v>502</v>
      </c>
      <c r="H1709" s="115" t="s">
        <v>341</v>
      </c>
      <c r="I1709" s="115" t="s">
        <v>1268</v>
      </c>
      <c r="J1709" s="115" t="s">
        <v>259</v>
      </c>
      <c r="K1709" s="114">
        <v>276</v>
      </c>
      <c r="L1709" s="114">
        <f t="shared" si="36"/>
        <v>3945.8</v>
      </c>
    </row>
    <row r="1710" spans="1:12" x14ac:dyDescent="0.25">
      <c r="A1710" s="115"/>
      <c r="B1710" s="115"/>
      <c r="C1710" s="115"/>
      <c r="D1710" s="115"/>
      <c r="E1710" s="115" t="s">
        <v>375</v>
      </c>
      <c r="F1710" s="135">
        <v>43684</v>
      </c>
      <c r="G1710" s="115" t="s">
        <v>1549</v>
      </c>
      <c r="H1710" s="115" t="s">
        <v>314</v>
      </c>
      <c r="I1710" s="115" t="s">
        <v>1550</v>
      </c>
      <c r="J1710" s="115" t="s">
        <v>288</v>
      </c>
      <c r="K1710" s="114">
        <v>257</v>
      </c>
      <c r="L1710" s="114">
        <f t="shared" si="36"/>
        <v>4202.8</v>
      </c>
    </row>
    <row r="1711" spans="1:12" x14ac:dyDescent="0.25">
      <c r="A1711" s="115"/>
      <c r="B1711" s="115"/>
      <c r="C1711" s="115"/>
      <c r="D1711" s="115"/>
      <c r="E1711" s="115" t="s">
        <v>375</v>
      </c>
      <c r="F1711" s="135">
        <v>43689</v>
      </c>
      <c r="G1711" s="115" t="s">
        <v>1583</v>
      </c>
      <c r="H1711" s="115" t="s">
        <v>314</v>
      </c>
      <c r="I1711" s="115" t="s">
        <v>1584</v>
      </c>
      <c r="J1711" s="115" t="s">
        <v>288</v>
      </c>
      <c r="K1711" s="114">
        <v>113.9</v>
      </c>
      <c r="L1711" s="114">
        <f t="shared" si="36"/>
        <v>4316.7</v>
      </c>
    </row>
    <row r="1712" spans="1:12" ht="15.75" thickBot="1" x14ac:dyDescent="0.3">
      <c r="A1712" s="115"/>
      <c r="B1712" s="115"/>
      <c r="C1712" s="115"/>
      <c r="D1712" s="115"/>
      <c r="E1712" s="115" t="s">
        <v>375</v>
      </c>
      <c r="F1712" s="135">
        <v>43703</v>
      </c>
      <c r="G1712" s="115" t="s">
        <v>1675</v>
      </c>
      <c r="H1712" s="115" t="s">
        <v>314</v>
      </c>
      <c r="I1712" s="115" t="s">
        <v>1676</v>
      </c>
      <c r="J1712" s="115" t="s">
        <v>288</v>
      </c>
      <c r="K1712" s="117">
        <v>128.9</v>
      </c>
      <c r="L1712" s="117">
        <f t="shared" si="36"/>
        <v>4445.6000000000004</v>
      </c>
    </row>
    <row r="1713" spans="1:12" x14ac:dyDescent="0.25">
      <c r="A1713" s="115"/>
      <c r="B1713" s="115"/>
      <c r="C1713" s="115"/>
      <c r="D1713" s="115" t="s">
        <v>487</v>
      </c>
      <c r="E1713" s="115"/>
      <c r="F1713" s="135"/>
      <c r="G1713" s="115"/>
      <c r="H1713" s="115"/>
      <c r="I1713" s="115"/>
      <c r="J1713" s="115"/>
      <c r="K1713" s="114">
        <f>ROUND(SUM(K1703:K1712),5)</f>
        <v>2222.8000000000002</v>
      </c>
      <c r="L1713" s="114">
        <f>L1712</f>
        <v>4445.6000000000004</v>
      </c>
    </row>
    <row r="1714" spans="1:12" x14ac:dyDescent="0.25">
      <c r="A1714" s="107"/>
      <c r="B1714" s="107"/>
      <c r="C1714" s="107"/>
      <c r="D1714" s="107" t="s">
        <v>932</v>
      </c>
      <c r="E1714" s="107"/>
      <c r="F1714" s="133"/>
      <c r="G1714" s="107"/>
      <c r="H1714" s="107"/>
      <c r="I1714" s="107"/>
      <c r="J1714" s="107"/>
      <c r="K1714" s="134"/>
      <c r="L1714" s="134">
        <v>0</v>
      </c>
    </row>
    <row r="1715" spans="1:12" ht="15.75" thickBot="1" x14ac:dyDescent="0.3">
      <c r="A1715" s="115"/>
      <c r="B1715" s="115"/>
      <c r="C1715" s="115"/>
      <c r="D1715" s="115" t="s">
        <v>933</v>
      </c>
      <c r="E1715" s="115"/>
      <c r="F1715" s="135"/>
      <c r="G1715" s="115"/>
      <c r="H1715" s="115"/>
      <c r="I1715" s="115"/>
      <c r="J1715" s="115"/>
      <c r="K1715" s="117"/>
      <c r="L1715" s="117">
        <f>L1714</f>
        <v>0</v>
      </c>
    </row>
    <row r="1716" spans="1:12" x14ac:dyDescent="0.25">
      <c r="A1716" s="115"/>
      <c r="B1716" s="115"/>
      <c r="C1716" s="115" t="s">
        <v>226</v>
      </c>
      <c r="D1716" s="115"/>
      <c r="E1716" s="115"/>
      <c r="F1716" s="135"/>
      <c r="G1716" s="115"/>
      <c r="H1716" s="115"/>
      <c r="I1716" s="115"/>
      <c r="J1716" s="115"/>
      <c r="K1716" s="114">
        <f>ROUND(K1700+K1702+K1713+K1715,5)</f>
        <v>2222.8000000000002</v>
      </c>
      <c r="L1716" s="114">
        <f>ROUND(L1700+L1702+L1713+L1715,5)</f>
        <v>4445.6000000000004</v>
      </c>
    </row>
    <row r="1717" spans="1:12" x14ac:dyDescent="0.25">
      <c r="A1717" s="107"/>
      <c r="B1717" s="107"/>
      <c r="C1717" s="107" t="s">
        <v>934</v>
      </c>
      <c r="D1717" s="107"/>
      <c r="E1717" s="107"/>
      <c r="F1717" s="133"/>
      <c r="G1717" s="107"/>
      <c r="H1717" s="107"/>
      <c r="I1717" s="107"/>
      <c r="J1717" s="107"/>
      <c r="K1717" s="134"/>
      <c r="L1717" s="134">
        <v>0</v>
      </c>
    </row>
    <row r="1718" spans="1:12" x14ac:dyDescent="0.25">
      <c r="A1718" s="115"/>
      <c r="B1718" s="115"/>
      <c r="C1718" s="115" t="s">
        <v>935</v>
      </c>
      <c r="D1718" s="115"/>
      <c r="E1718" s="115"/>
      <c r="F1718" s="135"/>
      <c r="G1718" s="115"/>
      <c r="H1718" s="115"/>
      <c r="I1718" s="115"/>
      <c r="J1718" s="115"/>
      <c r="K1718" s="114"/>
      <c r="L1718" s="114">
        <f>L1717</f>
        <v>0</v>
      </c>
    </row>
    <row r="1719" spans="1:12" x14ac:dyDescent="0.25">
      <c r="A1719" s="107"/>
      <c r="B1719" s="107"/>
      <c r="C1719" s="107" t="s">
        <v>227</v>
      </c>
      <c r="D1719" s="107"/>
      <c r="E1719" s="107"/>
      <c r="F1719" s="133"/>
      <c r="G1719" s="107"/>
      <c r="H1719" s="107"/>
      <c r="I1719" s="107"/>
      <c r="J1719" s="107"/>
      <c r="K1719" s="134"/>
      <c r="L1719" s="134">
        <v>1157.75</v>
      </c>
    </row>
    <row r="1720" spans="1:12" x14ac:dyDescent="0.25">
      <c r="A1720" s="115"/>
      <c r="B1720" s="115"/>
      <c r="C1720" s="115" t="s">
        <v>488</v>
      </c>
      <c r="D1720" s="115"/>
      <c r="E1720" s="115"/>
      <c r="F1720" s="135"/>
      <c r="G1720" s="115"/>
      <c r="H1720" s="115"/>
      <c r="I1720" s="115"/>
      <c r="J1720" s="115"/>
      <c r="K1720" s="114"/>
      <c r="L1720" s="114">
        <f>L1719</f>
        <v>1157.75</v>
      </c>
    </row>
    <row r="1721" spans="1:12" x14ac:dyDescent="0.25">
      <c r="A1721" s="107"/>
      <c r="B1721" s="107"/>
      <c r="C1721" s="107" t="s">
        <v>228</v>
      </c>
      <c r="D1721" s="107"/>
      <c r="E1721" s="107"/>
      <c r="F1721" s="133"/>
      <c r="G1721" s="107"/>
      <c r="H1721" s="107"/>
      <c r="I1721" s="107"/>
      <c r="J1721" s="107"/>
      <c r="K1721" s="134"/>
      <c r="L1721" s="134">
        <v>534.02</v>
      </c>
    </row>
    <row r="1722" spans="1:12" x14ac:dyDescent="0.25">
      <c r="A1722" s="115"/>
      <c r="B1722" s="115"/>
      <c r="C1722" s="115"/>
      <c r="D1722" s="115"/>
      <c r="E1722" s="115" t="s">
        <v>375</v>
      </c>
      <c r="F1722" s="135">
        <v>43679</v>
      </c>
      <c r="G1722" s="115" t="s">
        <v>1533</v>
      </c>
      <c r="H1722" s="115" t="s">
        <v>521</v>
      </c>
      <c r="I1722" s="115" t="s">
        <v>1223</v>
      </c>
      <c r="J1722" s="115" t="s">
        <v>288</v>
      </c>
      <c r="K1722" s="114">
        <v>61.33</v>
      </c>
      <c r="L1722" s="114">
        <f>ROUND(L1721+K1722,5)</f>
        <v>595.35</v>
      </c>
    </row>
    <row r="1723" spans="1:12" x14ac:dyDescent="0.25">
      <c r="A1723" s="115"/>
      <c r="B1723" s="115"/>
      <c r="C1723" s="115"/>
      <c r="D1723" s="115"/>
      <c r="E1723" s="115" t="s">
        <v>375</v>
      </c>
      <c r="F1723" s="135">
        <v>43696</v>
      </c>
      <c r="G1723" s="115" t="s">
        <v>1631</v>
      </c>
      <c r="H1723" s="115" t="s">
        <v>511</v>
      </c>
      <c r="I1723" s="115" t="s">
        <v>1632</v>
      </c>
      <c r="J1723" s="115" t="s">
        <v>288</v>
      </c>
      <c r="K1723" s="114">
        <v>467.31</v>
      </c>
      <c r="L1723" s="114">
        <f>ROUND(L1722+K1723,5)</f>
        <v>1062.6600000000001</v>
      </c>
    </row>
    <row r="1724" spans="1:12" ht="15.75" thickBot="1" x14ac:dyDescent="0.3">
      <c r="A1724" s="115"/>
      <c r="B1724" s="115"/>
      <c r="C1724" s="115"/>
      <c r="D1724" s="115"/>
      <c r="E1724" s="115" t="s">
        <v>375</v>
      </c>
      <c r="F1724" s="135">
        <v>43700</v>
      </c>
      <c r="G1724" s="115" t="s">
        <v>1658</v>
      </c>
      <c r="H1724" s="115" t="s">
        <v>510</v>
      </c>
      <c r="I1724" s="115" t="s">
        <v>1659</v>
      </c>
      <c r="J1724" s="115" t="s">
        <v>288</v>
      </c>
      <c r="K1724" s="117">
        <v>332.81</v>
      </c>
      <c r="L1724" s="117">
        <f>ROUND(L1723+K1724,5)</f>
        <v>1395.47</v>
      </c>
    </row>
    <row r="1725" spans="1:12" x14ac:dyDescent="0.25">
      <c r="A1725" s="115"/>
      <c r="B1725" s="115"/>
      <c r="C1725" s="115" t="s">
        <v>489</v>
      </c>
      <c r="D1725" s="115"/>
      <c r="E1725" s="115"/>
      <c r="F1725" s="135"/>
      <c r="G1725" s="115"/>
      <c r="H1725" s="115"/>
      <c r="I1725" s="115"/>
      <c r="J1725" s="115"/>
      <c r="K1725" s="114">
        <f>ROUND(SUM(K1721:K1724),5)</f>
        <v>861.45</v>
      </c>
      <c r="L1725" s="114">
        <f>L1724</f>
        <v>1395.47</v>
      </c>
    </row>
    <row r="1726" spans="1:12" x14ac:dyDescent="0.25">
      <c r="A1726" s="107"/>
      <c r="B1726" s="107"/>
      <c r="C1726" s="107" t="s">
        <v>229</v>
      </c>
      <c r="D1726" s="107"/>
      <c r="E1726" s="107"/>
      <c r="F1726" s="133"/>
      <c r="G1726" s="107"/>
      <c r="H1726" s="107"/>
      <c r="I1726" s="107"/>
      <c r="J1726" s="107"/>
      <c r="K1726" s="134"/>
      <c r="L1726" s="134">
        <v>38.950000000000003</v>
      </c>
    </row>
    <row r="1727" spans="1:12" x14ac:dyDescent="0.25">
      <c r="A1727" s="115"/>
      <c r="B1727" s="115"/>
      <c r="C1727" s="115"/>
      <c r="D1727" s="115"/>
      <c r="E1727" s="115" t="s">
        <v>375</v>
      </c>
      <c r="F1727" s="135">
        <v>43684</v>
      </c>
      <c r="G1727" s="115" t="s">
        <v>1552</v>
      </c>
      <c r="H1727" s="115" t="s">
        <v>1210</v>
      </c>
      <c r="I1727" s="115" t="s">
        <v>1888</v>
      </c>
      <c r="J1727" s="115" t="s">
        <v>288</v>
      </c>
      <c r="K1727" s="114">
        <v>48</v>
      </c>
      <c r="L1727" s="114">
        <f t="shared" ref="L1727:L1733" si="37">ROUND(L1726+K1727,5)</f>
        <v>86.95</v>
      </c>
    </row>
    <row r="1728" spans="1:12" x14ac:dyDescent="0.25">
      <c r="A1728" s="115"/>
      <c r="B1728" s="115"/>
      <c r="C1728" s="115"/>
      <c r="D1728" s="115"/>
      <c r="E1728" s="115" t="s">
        <v>332</v>
      </c>
      <c r="F1728" s="135">
        <v>43689</v>
      </c>
      <c r="G1728" s="115" t="s">
        <v>502</v>
      </c>
      <c r="H1728" s="115" t="s">
        <v>1131</v>
      </c>
      <c r="I1728" s="115" t="s">
        <v>1272</v>
      </c>
      <c r="J1728" s="115" t="s">
        <v>259</v>
      </c>
      <c r="K1728" s="114">
        <v>12.96</v>
      </c>
      <c r="L1728" s="114">
        <f t="shared" si="37"/>
        <v>99.91</v>
      </c>
    </row>
    <row r="1729" spans="1:12" x14ac:dyDescent="0.25">
      <c r="A1729" s="115"/>
      <c r="B1729" s="115"/>
      <c r="C1729" s="115"/>
      <c r="D1729" s="115"/>
      <c r="E1729" s="115" t="s">
        <v>332</v>
      </c>
      <c r="F1729" s="135">
        <v>43689</v>
      </c>
      <c r="G1729" s="115" t="s">
        <v>502</v>
      </c>
      <c r="H1729" s="115" t="s">
        <v>1131</v>
      </c>
      <c r="I1729" s="115" t="s">
        <v>1272</v>
      </c>
      <c r="J1729" s="115" t="s">
        <v>259</v>
      </c>
      <c r="K1729" s="114">
        <v>11.88</v>
      </c>
      <c r="L1729" s="114">
        <f t="shared" si="37"/>
        <v>111.79</v>
      </c>
    </row>
    <row r="1730" spans="1:12" x14ac:dyDescent="0.25">
      <c r="A1730" s="115"/>
      <c r="B1730" s="115"/>
      <c r="C1730" s="115"/>
      <c r="D1730" s="115"/>
      <c r="E1730" s="115" t="s">
        <v>332</v>
      </c>
      <c r="F1730" s="135">
        <v>43689</v>
      </c>
      <c r="G1730" s="115" t="s">
        <v>502</v>
      </c>
      <c r="H1730" s="115" t="s">
        <v>587</v>
      </c>
      <c r="I1730" s="115" t="s">
        <v>1272</v>
      </c>
      <c r="J1730" s="115" t="s">
        <v>259</v>
      </c>
      <c r="K1730" s="114">
        <v>299.18</v>
      </c>
      <c r="L1730" s="114">
        <f t="shared" si="37"/>
        <v>410.97</v>
      </c>
    </row>
    <row r="1731" spans="1:12" x14ac:dyDescent="0.25">
      <c r="A1731" s="115"/>
      <c r="B1731" s="115"/>
      <c r="C1731" s="115"/>
      <c r="D1731" s="115"/>
      <c r="E1731" s="115" t="s">
        <v>332</v>
      </c>
      <c r="F1731" s="135">
        <v>43690</v>
      </c>
      <c r="G1731" s="115" t="s">
        <v>502</v>
      </c>
      <c r="H1731" s="115" t="s">
        <v>587</v>
      </c>
      <c r="I1731" s="115" t="s">
        <v>1272</v>
      </c>
      <c r="J1731" s="115" t="s">
        <v>259</v>
      </c>
      <c r="K1731" s="114">
        <v>58.7</v>
      </c>
      <c r="L1731" s="114">
        <f t="shared" si="37"/>
        <v>469.67</v>
      </c>
    </row>
    <row r="1732" spans="1:12" x14ac:dyDescent="0.25">
      <c r="A1732" s="115"/>
      <c r="B1732" s="115"/>
      <c r="C1732" s="115"/>
      <c r="D1732" s="115"/>
      <c r="E1732" s="115" t="s">
        <v>375</v>
      </c>
      <c r="F1732" s="135">
        <v>43701</v>
      </c>
      <c r="G1732" s="115" t="s">
        <v>1666</v>
      </c>
      <c r="H1732" s="115" t="s">
        <v>561</v>
      </c>
      <c r="I1732" s="115" t="s">
        <v>1889</v>
      </c>
      <c r="J1732" s="115" t="s">
        <v>288</v>
      </c>
      <c r="K1732" s="114">
        <v>102.7</v>
      </c>
      <c r="L1732" s="114">
        <f t="shared" si="37"/>
        <v>572.37</v>
      </c>
    </row>
    <row r="1733" spans="1:12" ht="15.75" thickBot="1" x14ac:dyDescent="0.3">
      <c r="A1733" s="115"/>
      <c r="B1733" s="115"/>
      <c r="C1733" s="115"/>
      <c r="D1733" s="115"/>
      <c r="E1733" s="115" t="s">
        <v>375</v>
      </c>
      <c r="F1733" s="135">
        <v>43704</v>
      </c>
      <c r="G1733" s="115" t="s">
        <v>1677</v>
      </c>
      <c r="H1733" s="115" t="s">
        <v>1238</v>
      </c>
      <c r="I1733" s="115" t="s">
        <v>1678</v>
      </c>
      <c r="J1733" s="115" t="s">
        <v>288</v>
      </c>
      <c r="K1733" s="117">
        <v>110</v>
      </c>
      <c r="L1733" s="117">
        <f t="shared" si="37"/>
        <v>682.37</v>
      </c>
    </row>
    <row r="1734" spans="1:12" x14ac:dyDescent="0.25">
      <c r="A1734" s="115"/>
      <c r="B1734" s="115"/>
      <c r="C1734" s="115" t="s">
        <v>490</v>
      </c>
      <c r="D1734" s="115"/>
      <c r="E1734" s="115"/>
      <c r="F1734" s="135"/>
      <c r="G1734" s="115"/>
      <c r="H1734" s="115"/>
      <c r="I1734" s="115"/>
      <c r="J1734" s="115"/>
      <c r="K1734" s="114">
        <f>ROUND(SUM(K1726:K1733),5)</f>
        <v>643.41999999999996</v>
      </c>
      <c r="L1734" s="114">
        <f>L1733</f>
        <v>682.37</v>
      </c>
    </row>
    <row r="1735" spans="1:12" x14ac:dyDescent="0.25">
      <c r="A1735" s="107"/>
      <c r="B1735" s="107"/>
      <c r="C1735" s="107" t="s">
        <v>230</v>
      </c>
      <c r="D1735" s="107"/>
      <c r="E1735" s="107"/>
      <c r="F1735" s="133"/>
      <c r="G1735" s="107"/>
      <c r="H1735" s="107"/>
      <c r="I1735" s="107"/>
      <c r="J1735" s="107"/>
      <c r="K1735" s="134"/>
      <c r="L1735" s="134">
        <v>0</v>
      </c>
    </row>
    <row r="1736" spans="1:12" x14ac:dyDescent="0.25">
      <c r="A1736" s="115"/>
      <c r="B1736" s="115"/>
      <c r="C1736" s="115" t="s">
        <v>936</v>
      </c>
      <c r="D1736" s="115"/>
      <c r="E1736" s="115"/>
      <c r="F1736" s="135"/>
      <c r="G1736" s="115"/>
      <c r="H1736" s="115"/>
      <c r="I1736" s="115"/>
      <c r="J1736" s="115"/>
      <c r="K1736" s="114"/>
      <c r="L1736" s="114">
        <f>L1735</f>
        <v>0</v>
      </c>
    </row>
    <row r="1737" spans="1:12" x14ac:dyDescent="0.25">
      <c r="A1737" s="107"/>
      <c r="B1737" s="107"/>
      <c r="C1737" s="107" t="s">
        <v>231</v>
      </c>
      <c r="D1737" s="107"/>
      <c r="E1737" s="107"/>
      <c r="F1737" s="133"/>
      <c r="G1737" s="107"/>
      <c r="H1737" s="107"/>
      <c r="I1737" s="107"/>
      <c r="J1737" s="107"/>
      <c r="K1737" s="134"/>
      <c r="L1737" s="134">
        <v>126.58</v>
      </c>
    </row>
    <row r="1738" spans="1:12" x14ac:dyDescent="0.25">
      <c r="A1738" s="107"/>
      <c r="B1738" s="107"/>
      <c r="C1738" s="107"/>
      <c r="D1738" s="107" t="s">
        <v>937</v>
      </c>
      <c r="E1738" s="107"/>
      <c r="F1738" s="133"/>
      <c r="G1738" s="107"/>
      <c r="H1738" s="107"/>
      <c r="I1738" s="107"/>
      <c r="J1738" s="107"/>
      <c r="K1738" s="134"/>
      <c r="L1738" s="134">
        <v>0</v>
      </c>
    </row>
    <row r="1739" spans="1:12" x14ac:dyDescent="0.25">
      <c r="A1739" s="115"/>
      <c r="B1739" s="115"/>
      <c r="C1739" s="115"/>
      <c r="D1739" s="115" t="s">
        <v>938</v>
      </c>
      <c r="E1739" s="115"/>
      <c r="F1739" s="135"/>
      <c r="G1739" s="115"/>
      <c r="H1739" s="115"/>
      <c r="I1739" s="115"/>
      <c r="J1739" s="115"/>
      <c r="K1739" s="114"/>
      <c r="L1739" s="114">
        <f>L1738</f>
        <v>0</v>
      </c>
    </row>
    <row r="1740" spans="1:12" x14ac:dyDescent="0.25">
      <c r="A1740" s="107"/>
      <c r="B1740" s="107"/>
      <c r="C1740" s="107"/>
      <c r="D1740" s="107" t="s">
        <v>939</v>
      </c>
      <c r="E1740" s="107"/>
      <c r="F1740" s="133"/>
      <c r="G1740" s="107"/>
      <c r="H1740" s="107"/>
      <c r="I1740" s="107"/>
      <c r="J1740" s="107"/>
      <c r="K1740" s="134"/>
      <c r="L1740" s="134">
        <v>126.58</v>
      </c>
    </row>
    <row r="1741" spans="1:12" ht="15.75" thickBot="1" x14ac:dyDescent="0.3">
      <c r="A1741" s="101"/>
      <c r="B1741" s="101"/>
      <c r="C1741" s="101"/>
      <c r="D1741" s="101"/>
      <c r="E1741" s="115" t="s">
        <v>375</v>
      </c>
      <c r="F1741" s="135">
        <v>43705</v>
      </c>
      <c r="G1741" s="115" t="s">
        <v>1684</v>
      </c>
      <c r="H1741" s="115" t="s">
        <v>350</v>
      </c>
      <c r="I1741" s="115" t="s">
        <v>1685</v>
      </c>
      <c r="J1741" s="115" t="s">
        <v>288</v>
      </c>
      <c r="K1741" s="114">
        <v>470.22</v>
      </c>
      <c r="L1741" s="114">
        <f>ROUND(L1740+K1741,5)</f>
        <v>596.79999999999995</v>
      </c>
    </row>
    <row r="1742" spans="1:12" ht="15.75" thickBot="1" x14ac:dyDescent="0.3">
      <c r="A1742" s="115"/>
      <c r="B1742" s="115"/>
      <c r="C1742" s="115"/>
      <c r="D1742" s="115" t="s">
        <v>940</v>
      </c>
      <c r="E1742" s="115"/>
      <c r="F1742" s="135"/>
      <c r="G1742" s="115"/>
      <c r="H1742" s="115"/>
      <c r="I1742" s="115"/>
      <c r="J1742" s="115"/>
      <c r="K1742" s="121">
        <f>ROUND(SUM(K1740:K1741),5)</f>
        <v>470.22</v>
      </c>
      <c r="L1742" s="121">
        <f>L1741</f>
        <v>596.79999999999995</v>
      </c>
    </row>
    <row r="1743" spans="1:12" x14ac:dyDescent="0.25">
      <c r="A1743" s="115"/>
      <c r="B1743" s="115"/>
      <c r="C1743" s="115" t="s">
        <v>491</v>
      </c>
      <c r="D1743" s="115"/>
      <c r="E1743" s="115"/>
      <c r="F1743" s="135"/>
      <c r="G1743" s="115"/>
      <c r="H1743" s="115"/>
      <c r="I1743" s="115"/>
      <c r="J1743" s="115"/>
      <c r="K1743" s="114">
        <f>ROUND(K1739+K1742,5)</f>
        <v>470.22</v>
      </c>
      <c r="L1743" s="114">
        <f>ROUND(L1739+L1742,5)</f>
        <v>596.79999999999995</v>
      </c>
    </row>
    <row r="1744" spans="1:12" x14ac:dyDescent="0.25">
      <c r="A1744" s="107"/>
      <c r="B1744" s="107"/>
      <c r="C1744" s="107" t="s">
        <v>941</v>
      </c>
      <c r="D1744" s="107"/>
      <c r="E1744" s="107"/>
      <c r="F1744" s="133"/>
      <c r="G1744" s="107"/>
      <c r="H1744" s="107"/>
      <c r="I1744" s="107"/>
      <c r="J1744" s="107"/>
      <c r="K1744" s="134"/>
      <c r="L1744" s="134">
        <v>0</v>
      </c>
    </row>
    <row r="1745" spans="1:12" x14ac:dyDescent="0.25">
      <c r="A1745" s="115"/>
      <c r="B1745" s="115"/>
      <c r="C1745" s="115" t="s">
        <v>942</v>
      </c>
      <c r="D1745" s="115"/>
      <c r="E1745" s="115"/>
      <c r="F1745" s="135"/>
      <c r="G1745" s="115"/>
      <c r="H1745" s="115"/>
      <c r="I1745" s="115"/>
      <c r="J1745" s="115"/>
      <c r="K1745" s="114"/>
      <c r="L1745" s="114">
        <f>L1744</f>
        <v>0</v>
      </c>
    </row>
    <row r="1746" spans="1:12" x14ac:dyDescent="0.25">
      <c r="A1746" s="107"/>
      <c r="B1746" s="107"/>
      <c r="C1746" s="107" t="s">
        <v>943</v>
      </c>
      <c r="D1746" s="107"/>
      <c r="E1746" s="107"/>
      <c r="F1746" s="133"/>
      <c r="G1746" s="107"/>
      <c r="H1746" s="107"/>
      <c r="I1746" s="107"/>
      <c r="J1746" s="107"/>
      <c r="K1746" s="134"/>
      <c r="L1746" s="134">
        <v>0</v>
      </c>
    </row>
    <row r="1747" spans="1:12" x14ac:dyDescent="0.25">
      <c r="A1747" s="115"/>
      <c r="B1747" s="115"/>
      <c r="C1747" s="115" t="s">
        <v>944</v>
      </c>
      <c r="D1747" s="115"/>
      <c r="E1747" s="115"/>
      <c r="F1747" s="135"/>
      <c r="G1747" s="115"/>
      <c r="H1747" s="115"/>
      <c r="I1747" s="115"/>
      <c r="J1747" s="115"/>
      <c r="K1747" s="114"/>
      <c r="L1747" s="114">
        <f>L1746</f>
        <v>0</v>
      </c>
    </row>
    <row r="1748" spans="1:12" x14ac:dyDescent="0.25">
      <c r="A1748" s="107"/>
      <c r="B1748" s="107"/>
      <c r="C1748" s="107" t="s">
        <v>945</v>
      </c>
      <c r="D1748" s="107"/>
      <c r="E1748" s="107"/>
      <c r="F1748" s="133"/>
      <c r="G1748" s="107"/>
      <c r="H1748" s="107"/>
      <c r="I1748" s="107"/>
      <c r="J1748" s="107"/>
      <c r="K1748" s="134"/>
      <c r="L1748" s="134">
        <v>0</v>
      </c>
    </row>
    <row r="1749" spans="1:12" ht="15.75" thickBot="1" x14ac:dyDescent="0.3">
      <c r="A1749" s="115"/>
      <c r="B1749" s="115"/>
      <c r="C1749" s="115" t="s">
        <v>946</v>
      </c>
      <c r="D1749" s="115"/>
      <c r="E1749" s="115"/>
      <c r="F1749" s="135"/>
      <c r="G1749" s="115"/>
      <c r="H1749" s="115"/>
      <c r="I1749" s="115"/>
      <c r="J1749" s="115"/>
      <c r="K1749" s="117"/>
      <c r="L1749" s="117">
        <f>L1748</f>
        <v>0</v>
      </c>
    </row>
    <row r="1750" spans="1:12" x14ac:dyDescent="0.25">
      <c r="A1750" s="115"/>
      <c r="B1750" s="115" t="s">
        <v>232</v>
      </c>
      <c r="C1750" s="115"/>
      <c r="D1750" s="115"/>
      <c r="E1750" s="115"/>
      <c r="F1750" s="135"/>
      <c r="G1750" s="115"/>
      <c r="H1750" s="115"/>
      <c r="I1750" s="115"/>
      <c r="J1750" s="115"/>
      <c r="K1750" s="114">
        <f>ROUND(K1655+K1657+K1659+K1664+K1666+K1674+K1686+K1697+K1716+K1718+K1720+K1725+K1734+K1736+K1743+K1745+K1747+K1749,5)</f>
        <v>49164.14</v>
      </c>
      <c r="L1750" s="114">
        <f>ROUND(L1655+L1657+L1659+L1664+L1666+L1674+L1686+L1697+L1716+L1718+L1720+L1725+L1734+L1736+L1743+L1745+L1747+L1749,5)</f>
        <v>84625.24</v>
      </c>
    </row>
    <row r="1751" spans="1:12" x14ac:dyDescent="0.25">
      <c r="A1751" s="107"/>
      <c r="B1751" s="107" t="s">
        <v>233</v>
      </c>
      <c r="C1751" s="107"/>
      <c r="D1751" s="107"/>
      <c r="E1751" s="107"/>
      <c r="F1751" s="133"/>
      <c r="G1751" s="107"/>
      <c r="H1751" s="107"/>
      <c r="I1751" s="107"/>
      <c r="J1751" s="107"/>
      <c r="K1751" s="134"/>
      <c r="L1751" s="134">
        <v>0</v>
      </c>
    </row>
    <row r="1752" spans="1:12" x14ac:dyDescent="0.25">
      <c r="A1752" s="107"/>
      <c r="B1752" s="107"/>
      <c r="C1752" s="107" t="s">
        <v>234</v>
      </c>
      <c r="D1752" s="107"/>
      <c r="E1752" s="107"/>
      <c r="F1752" s="133"/>
      <c r="G1752" s="107"/>
      <c r="H1752" s="107"/>
      <c r="I1752" s="107"/>
      <c r="J1752" s="107"/>
      <c r="K1752" s="134"/>
      <c r="L1752" s="134">
        <v>0</v>
      </c>
    </row>
    <row r="1753" spans="1:12" x14ac:dyDescent="0.25">
      <c r="A1753" s="115"/>
      <c r="B1753" s="115"/>
      <c r="C1753" s="115" t="s">
        <v>947</v>
      </c>
      <c r="D1753" s="115"/>
      <c r="E1753" s="115"/>
      <c r="F1753" s="135"/>
      <c r="G1753" s="115"/>
      <c r="H1753" s="115"/>
      <c r="I1753" s="115"/>
      <c r="J1753" s="115"/>
      <c r="K1753" s="114"/>
      <c r="L1753" s="114">
        <f>L1752</f>
        <v>0</v>
      </c>
    </row>
    <row r="1754" spans="1:12" x14ac:dyDescent="0.25">
      <c r="A1754" s="107"/>
      <c r="B1754" s="107"/>
      <c r="C1754" s="107" t="s">
        <v>948</v>
      </c>
      <c r="D1754" s="107"/>
      <c r="E1754" s="107"/>
      <c r="F1754" s="133"/>
      <c r="G1754" s="107"/>
      <c r="H1754" s="107"/>
      <c r="I1754" s="107"/>
      <c r="J1754" s="107"/>
      <c r="K1754" s="134"/>
      <c r="L1754" s="134">
        <v>0</v>
      </c>
    </row>
    <row r="1755" spans="1:12" ht="15.75" thickBot="1" x14ac:dyDescent="0.3">
      <c r="A1755" s="115"/>
      <c r="B1755" s="115"/>
      <c r="C1755" s="115" t="s">
        <v>949</v>
      </c>
      <c r="D1755" s="115"/>
      <c r="E1755" s="115"/>
      <c r="F1755" s="135"/>
      <c r="G1755" s="115"/>
      <c r="H1755" s="115"/>
      <c r="I1755" s="115"/>
      <c r="J1755" s="115"/>
      <c r="K1755" s="117"/>
      <c r="L1755" s="117">
        <f>L1754</f>
        <v>0</v>
      </c>
    </row>
    <row r="1756" spans="1:12" x14ac:dyDescent="0.25">
      <c r="A1756" s="115"/>
      <c r="B1756" s="115" t="s">
        <v>235</v>
      </c>
      <c r="C1756" s="115"/>
      <c r="D1756" s="115"/>
      <c r="E1756" s="115"/>
      <c r="F1756" s="135"/>
      <c r="G1756" s="115"/>
      <c r="H1756" s="115"/>
      <c r="I1756" s="115"/>
      <c r="J1756" s="115"/>
      <c r="K1756" s="114"/>
      <c r="L1756" s="114">
        <f>ROUND(L1753+L1755,5)</f>
        <v>0</v>
      </c>
    </row>
    <row r="1757" spans="1:12" x14ac:dyDescent="0.25">
      <c r="A1757" s="107"/>
      <c r="B1757" s="107" t="s">
        <v>236</v>
      </c>
      <c r="C1757" s="107"/>
      <c r="D1757" s="107"/>
      <c r="E1757" s="107"/>
      <c r="F1757" s="133"/>
      <c r="G1757" s="107"/>
      <c r="H1757" s="107"/>
      <c r="I1757" s="107"/>
      <c r="J1757" s="107"/>
      <c r="K1757" s="134"/>
      <c r="L1757" s="134">
        <v>0</v>
      </c>
    </row>
    <row r="1758" spans="1:12" x14ac:dyDescent="0.25">
      <c r="A1758" s="107"/>
      <c r="B1758" s="107"/>
      <c r="C1758" s="107" t="s">
        <v>237</v>
      </c>
      <c r="D1758" s="107"/>
      <c r="E1758" s="107"/>
      <c r="F1758" s="133"/>
      <c r="G1758" s="107"/>
      <c r="H1758" s="107"/>
      <c r="I1758" s="107"/>
      <c r="J1758" s="107"/>
      <c r="K1758" s="134"/>
      <c r="L1758" s="134">
        <v>0</v>
      </c>
    </row>
    <row r="1759" spans="1:12" x14ac:dyDescent="0.25">
      <c r="A1759" s="107"/>
      <c r="B1759" s="107"/>
      <c r="C1759" s="107"/>
      <c r="D1759" s="107" t="s">
        <v>238</v>
      </c>
      <c r="E1759" s="107"/>
      <c r="F1759" s="133"/>
      <c r="G1759" s="107"/>
      <c r="H1759" s="107"/>
      <c r="I1759" s="107"/>
      <c r="J1759" s="107"/>
      <c r="K1759" s="134"/>
      <c r="L1759" s="134">
        <v>0</v>
      </c>
    </row>
    <row r="1760" spans="1:12" x14ac:dyDescent="0.25">
      <c r="A1760" s="115"/>
      <c r="B1760" s="115"/>
      <c r="C1760" s="115"/>
      <c r="D1760" s="115" t="s">
        <v>492</v>
      </c>
      <c r="E1760" s="115"/>
      <c r="F1760" s="135"/>
      <c r="G1760" s="115"/>
      <c r="H1760" s="115"/>
      <c r="I1760" s="115"/>
      <c r="J1760" s="115"/>
      <c r="K1760" s="114"/>
      <c r="L1760" s="114">
        <f>L1759</f>
        <v>0</v>
      </c>
    </row>
    <row r="1761" spans="1:12" x14ac:dyDescent="0.25">
      <c r="A1761" s="107"/>
      <c r="B1761" s="107"/>
      <c r="C1761" s="107"/>
      <c r="D1761" s="107" t="s">
        <v>950</v>
      </c>
      <c r="E1761" s="107"/>
      <c r="F1761" s="133"/>
      <c r="G1761" s="107"/>
      <c r="H1761" s="107"/>
      <c r="I1761" s="107"/>
      <c r="J1761" s="107"/>
      <c r="K1761" s="134"/>
      <c r="L1761" s="134">
        <v>0</v>
      </c>
    </row>
    <row r="1762" spans="1:12" x14ac:dyDescent="0.25">
      <c r="A1762" s="115"/>
      <c r="B1762" s="115"/>
      <c r="C1762" s="115"/>
      <c r="D1762" s="115" t="s">
        <v>951</v>
      </c>
      <c r="E1762" s="115"/>
      <c r="F1762" s="135"/>
      <c r="G1762" s="115"/>
      <c r="H1762" s="115"/>
      <c r="I1762" s="115"/>
      <c r="J1762" s="115"/>
      <c r="K1762" s="114"/>
      <c r="L1762" s="114">
        <f>L1761</f>
        <v>0</v>
      </c>
    </row>
    <row r="1763" spans="1:12" x14ac:dyDescent="0.25">
      <c r="A1763" s="107"/>
      <c r="B1763" s="107"/>
      <c r="C1763" s="107"/>
      <c r="D1763" s="107" t="s">
        <v>952</v>
      </c>
      <c r="E1763" s="107"/>
      <c r="F1763" s="133"/>
      <c r="G1763" s="107"/>
      <c r="H1763" s="107"/>
      <c r="I1763" s="107"/>
      <c r="J1763" s="107"/>
      <c r="K1763" s="134"/>
      <c r="L1763" s="134">
        <v>0</v>
      </c>
    </row>
    <row r="1764" spans="1:12" x14ac:dyDescent="0.25">
      <c r="A1764" s="115"/>
      <c r="B1764" s="115"/>
      <c r="C1764" s="115"/>
      <c r="D1764" s="115" t="s">
        <v>953</v>
      </c>
      <c r="E1764" s="115"/>
      <c r="F1764" s="135"/>
      <c r="G1764" s="115"/>
      <c r="H1764" s="115"/>
      <c r="I1764" s="115"/>
      <c r="J1764" s="115"/>
      <c r="K1764" s="114"/>
      <c r="L1764" s="114">
        <f>L1763</f>
        <v>0</v>
      </c>
    </row>
    <row r="1765" spans="1:12" x14ac:dyDescent="0.25">
      <c r="A1765" s="107"/>
      <c r="B1765" s="107"/>
      <c r="C1765" s="107"/>
      <c r="D1765" s="107" t="s">
        <v>954</v>
      </c>
      <c r="E1765" s="107"/>
      <c r="F1765" s="133"/>
      <c r="G1765" s="107"/>
      <c r="H1765" s="107"/>
      <c r="I1765" s="107"/>
      <c r="J1765" s="107"/>
      <c r="K1765" s="134"/>
      <c r="L1765" s="134">
        <v>0</v>
      </c>
    </row>
    <row r="1766" spans="1:12" ht="15.75" thickBot="1" x14ac:dyDescent="0.3">
      <c r="A1766" s="115"/>
      <c r="B1766" s="115"/>
      <c r="C1766" s="115"/>
      <c r="D1766" s="115" t="s">
        <v>955</v>
      </c>
      <c r="E1766" s="115"/>
      <c r="F1766" s="135"/>
      <c r="G1766" s="115"/>
      <c r="H1766" s="115"/>
      <c r="I1766" s="115"/>
      <c r="J1766" s="115"/>
      <c r="K1766" s="117"/>
      <c r="L1766" s="117">
        <f>L1765</f>
        <v>0</v>
      </c>
    </row>
    <row r="1767" spans="1:12" x14ac:dyDescent="0.25">
      <c r="A1767" s="115"/>
      <c r="B1767" s="115"/>
      <c r="C1767" s="115" t="s">
        <v>239</v>
      </c>
      <c r="D1767" s="115"/>
      <c r="E1767" s="115"/>
      <c r="F1767" s="135"/>
      <c r="G1767" s="115"/>
      <c r="H1767" s="115"/>
      <c r="I1767" s="115"/>
      <c r="J1767" s="115"/>
      <c r="K1767" s="114"/>
      <c r="L1767" s="114">
        <f>ROUND(L1760+L1762+L1764+L1766,5)</f>
        <v>0</v>
      </c>
    </row>
    <row r="1768" spans="1:12" x14ac:dyDescent="0.25">
      <c r="A1768" s="107"/>
      <c r="B1768" s="107"/>
      <c r="C1768" s="107" t="s">
        <v>956</v>
      </c>
      <c r="D1768" s="107"/>
      <c r="E1768" s="107"/>
      <c r="F1768" s="133"/>
      <c r="G1768" s="107"/>
      <c r="H1768" s="107"/>
      <c r="I1768" s="107"/>
      <c r="J1768" s="107"/>
      <c r="K1768" s="134"/>
      <c r="L1768" s="134">
        <v>0</v>
      </c>
    </row>
    <row r="1769" spans="1:12" x14ac:dyDescent="0.25">
      <c r="A1769" s="115"/>
      <c r="B1769" s="115"/>
      <c r="C1769" s="115" t="s">
        <v>957</v>
      </c>
      <c r="D1769" s="115"/>
      <c r="E1769" s="115"/>
      <c r="F1769" s="135"/>
      <c r="G1769" s="115"/>
      <c r="H1769" s="115"/>
      <c r="I1769" s="115"/>
      <c r="J1769" s="115"/>
      <c r="K1769" s="114"/>
      <c r="L1769" s="114">
        <f>L1768</f>
        <v>0</v>
      </c>
    </row>
    <row r="1770" spans="1:12" x14ac:dyDescent="0.25">
      <c r="A1770" s="107"/>
      <c r="B1770" s="107"/>
      <c r="C1770" s="107" t="s">
        <v>958</v>
      </c>
      <c r="D1770" s="107"/>
      <c r="E1770" s="107"/>
      <c r="F1770" s="133"/>
      <c r="G1770" s="107"/>
      <c r="H1770" s="107"/>
      <c r="I1770" s="107"/>
      <c r="J1770" s="107"/>
      <c r="K1770" s="134"/>
      <c r="L1770" s="134">
        <v>0</v>
      </c>
    </row>
    <row r="1771" spans="1:12" x14ac:dyDescent="0.25">
      <c r="A1771" s="115"/>
      <c r="B1771" s="115"/>
      <c r="C1771" s="115" t="s">
        <v>959</v>
      </c>
      <c r="D1771" s="115"/>
      <c r="E1771" s="115"/>
      <c r="F1771" s="135"/>
      <c r="G1771" s="115"/>
      <c r="H1771" s="115"/>
      <c r="I1771" s="115"/>
      <c r="J1771" s="115"/>
      <c r="K1771" s="114"/>
      <c r="L1771" s="114">
        <f>L1770</f>
        <v>0</v>
      </c>
    </row>
    <row r="1772" spans="1:12" x14ac:dyDescent="0.25">
      <c r="A1772" s="107"/>
      <c r="B1772" s="107"/>
      <c r="C1772" s="107" t="s">
        <v>960</v>
      </c>
      <c r="D1772" s="107"/>
      <c r="E1772" s="107"/>
      <c r="F1772" s="133"/>
      <c r="G1772" s="107"/>
      <c r="H1772" s="107"/>
      <c r="I1772" s="107"/>
      <c r="J1772" s="107"/>
      <c r="K1772" s="134"/>
      <c r="L1772" s="134">
        <v>0</v>
      </c>
    </row>
    <row r="1773" spans="1:12" ht="15.75" thickBot="1" x14ac:dyDescent="0.3">
      <c r="A1773" s="115"/>
      <c r="B1773" s="115"/>
      <c r="C1773" s="115" t="s">
        <v>961</v>
      </c>
      <c r="D1773" s="115"/>
      <c r="E1773" s="115"/>
      <c r="F1773" s="135"/>
      <c r="G1773" s="115"/>
      <c r="H1773" s="115"/>
      <c r="I1773" s="115"/>
      <c r="J1773" s="115"/>
      <c r="K1773" s="117"/>
      <c r="L1773" s="117">
        <f>L1772</f>
        <v>0</v>
      </c>
    </row>
    <row r="1774" spans="1:12" x14ac:dyDescent="0.25">
      <c r="A1774" s="115"/>
      <c r="B1774" s="115" t="s">
        <v>240</v>
      </c>
      <c r="C1774" s="115"/>
      <c r="D1774" s="115"/>
      <c r="E1774" s="115"/>
      <c r="F1774" s="135"/>
      <c r="G1774" s="115"/>
      <c r="H1774" s="115"/>
      <c r="I1774" s="115"/>
      <c r="J1774" s="115"/>
      <c r="K1774" s="114"/>
      <c r="L1774" s="114">
        <f>ROUND(L1767+L1769+L1771+L1773,5)</f>
        <v>0</v>
      </c>
    </row>
    <row r="1775" spans="1:12" x14ac:dyDescent="0.25">
      <c r="A1775" s="107"/>
      <c r="B1775" s="107" t="s">
        <v>962</v>
      </c>
      <c r="C1775" s="107"/>
      <c r="D1775" s="107"/>
      <c r="E1775" s="107"/>
      <c r="F1775" s="133"/>
      <c r="G1775" s="107"/>
      <c r="H1775" s="107"/>
      <c r="I1775" s="107"/>
      <c r="J1775" s="107"/>
      <c r="K1775" s="134"/>
      <c r="L1775" s="134">
        <v>0</v>
      </c>
    </row>
    <row r="1776" spans="1:12" x14ac:dyDescent="0.25">
      <c r="A1776" s="107"/>
      <c r="B1776" s="107"/>
      <c r="C1776" s="107" t="s">
        <v>963</v>
      </c>
      <c r="D1776" s="107"/>
      <c r="E1776" s="107"/>
      <c r="F1776" s="133"/>
      <c r="G1776" s="107"/>
      <c r="H1776" s="107"/>
      <c r="I1776" s="107"/>
      <c r="J1776" s="107"/>
      <c r="K1776" s="134"/>
      <c r="L1776" s="134">
        <v>0</v>
      </c>
    </row>
    <row r="1777" spans="1:12" x14ac:dyDescent="0.25">
      <c r="A1777" s="115"/>
      <c r="B1777" s="115"/>
      <c r="C1777" s="115" t="s">
        <v>964</v>
      </c>
      <c r="D1777" s="115"/>
      <c r="E1777" s="115"/>
      <c r="F1777" s="135"/>
      <c r="G1777" s="115"/>
      <c r="H1777" s="115"/>
      <c r="I1777" s="115"/>
      <c r="J1777" s="115"/>
      <c r="K1777" s="114"/>
      <c r="L1777" s="114">
        <f>L1776</f>
        <v>0</v>
      </c>
    </row>
    <row r="1778" spans="1:12" x14ac:dyDescent="0.25">
      <c r="A1778" s="107"/>
      <c r="B1778" s="107"/>
      <c r="C1778" s="107" t="s">
        <v>965</v>
      </c>
      <c r="D1778" s="107"/>
      <c r="E1778" s="107"/>
      <c r="F1778" s="133"/>
      <c r="G1778" s="107"/>
      <c r="H1778" s="107"/>
      <c r="I1778" s="107"/>
      <c r="J1778" s="107"/>
      <c r="K1778" s="134"/>
      <c r="L1778" s="134">
        <v>0</v>
      </c>
    </row>
    <row r="1779" spans="1:12" x14ac:dyDescent="0.25">
      <c r="A1779" s="115"/>
      <c r="B1779" s="115"/>
      <c r="C1779" s="115" t="s">
        <v>966</v>
      </c>
      <c r="D1779" s="115"/>
      <c r="E1779" s="115"/>
      <c r="F1779" s="135"/>
      <c r="G1779" s="115"/>
      <c r="H1779" s="115"/>
      <c r="I1779" s="115"/>
      <c r="J1779" s="115"/>
      <c r="K1779" s="114"/>
      <c r="L1779" s="114">
        <f>L1778</f>
        <v>0</v>
      </c>
    </row>
    <row r="1780" spans="1:12" x14ac:dyDescent="0.25">
      <c r="A1780" s="107"/>
      <c r="B1780" s="107"/>
      <c r="C1780" s="107" t="s">
        <v>967</v>
      </c>
      <c r="D1780" s="107"/>
      <c r="E1780" s="107"/>
      <c r="F1780" s="133"/>
      <c r="G1780" s="107"/>
      <c r="H1780" s="107"/>
      <c r="I1780" s="107"/>
      <c r="J1780" s="107"/>
      <c r="K1780" s="134"/>
      <c r="L1780" s="134">
        <v>0</v>
      </c>
    </row>
    <row r="1781" spans="1:12" ht="15.75" thickBot="1" x14ac:dyDescent="0.3">
      <c r="A1781" s="115"/>
      <c r="B1781" s="115"/>
      <c r="C1781" s="115" t="s">
        <v>968</v>
      </c>
      <c r="D1781" s="115"/>
      <c r="E1781" s="115"/>
      <c r="F1781" s="135"/>
      <c r="G1781" s="115"/>
      <c r="H1781" s="115"/>
      <c r="I1781" s="115"/>
      <c r="J1781" s="115"/>
      <c r="K1781" s="117"/>
      <c r="L1781" s="117">
        <f>L1780</f>
        <v>0</v>
      </c>
    </row>
    <row r="1782" spans="1:12" x14ac:dyDescent="0.25">
      <c r="A1782" s="115"/>
      <c r="B1782" s="115" t="s">
        <v>969</v>
      </c>
      <c r="C1782" s="115"/>
      <c r="D1782" s="115"/>
      <c r="E1782" s="115"/>
      <c r="F1782" s="135"/>
      <c r="G1782" s="115"/>
      <c r="H1782" s="115"/>
      <c r="I1782" s="115"/>
      <c r="J1782" s="115"/>
      <c r="K1782" s="114"/>
      <c r="L1782" s="114">
        <f>ROUND(L1777+L1779+L1781,5)</f>
        <v>0</v>
      </c>
    </row>
    <row r="1783" spans="1:12" x14ac:dyDescent="0.25">
      <c r="A1783" s="107"/>
      <c r="B1783" s="107" t="s">
        <v>241</v>
      </c>
      <c r="C1783" s="107"/>
      <c r="D1783" s="107"/>
      <c r="E1783" s="107"/>
      <c r="F1783" s="133"/>
      <c r="G1783" s="107"/>
      <c r="H1783" s="107"/>
      <c r="I1783" s="107"/>
      <c r="J1783" s="107"/>
      <c r="K1783" s="134"/>
      <c r="L1783" s="134">
        <v>1765.4</v>
      </c>
    </row>
    <row r="1784" spans="1:12" x14ac:dyDescent="0.25">
      <c r="A1784" s="107"/>
      <c r="B1784" s="107"/>
      <c r="C1784" s="107" t="s">
        <v>242</v>
      </c>
      <c r="D1784" s="107"/>
      <c r="E1784" s="107"/>
      <c r="F1784" s="133"/>
      <c r="G1784" s="107"/>
      <c r="H1784" s="107"/>
      <c r="I1784" s="107"/>
      <c r="J1784" s="107"/>
      <c r="K1784" s="134"/>
      <c r="L1784" s="134">
        <v>0</v>
      </c>
    </row>
    <row r="1785" spans="1:12" x14ac:dyDescent="0.25">
      <c r="A1785" s="115"/>
      <c r="B1785" s="115"/>
      <c r="C1785" s="115" t="s">
        <v>970</v>
      </c>
      <c r="D1785" s="115"/>
      <c r="E1785" s="115"/>
      <c r="F1785" s="135"/>
      <c r="G1785" s="115"/>
      <c r="H1785" s="115"/>
      <c r="I1785" s="115"/>
      <c r="J1785" s="115"/>
      <c r="K1785" s="114"/>
      <c r="L1785" s="114">
        <f>L1784</f>
        <v>0</v>
      </c>
    </row>
    <row r="1786" spans="1:12" x14ac:dyDescent="0.25">
      <c r="A1786" s="107"/>
      <c r="B1786" s="107"/>
      <c r="C1786" s="107" t="s">
        <v>971</v>
      </c>
      <c r="D1786" s="107"/>
      <c r="E1786" s="107"/>
      <c r="F1786" s="133"/>
      <c r="G1786" s="107"/>
      <c r="H1786" s="107"/>
      <c r="I1786" s="107"/>
      <c r="J1786" s="107"/>
      <c r="K1786" s="134"/>
      <c r="L1786" s="134">
        <v>0</v>
      </c>
    </row>
    <row r="1787" spans="1:12" x14ac:dyDescent="0.25">
      <c r="A1787" s="115"/>
      <c r="B1787" s="115"/>
      <c r="C1787" s="115" t="s">
        <v>972</v>
      </c>
      <c r="D1787" s="115"/>
      <c r="E1787" s="115"/>
      <c r="F1787" s="135"/>
      <c r="G1787" s="115"/>
      <c r="H1787" s="115"/>
      <c r="I1787" s="115"/>
      <c r="J1787" s="115"/>
      <c r="K1787" s="114"/>
      <c r="L1787" s="114">
        <f>L1786</f>
        <v>0</v>
      </c>
    </row>
    <row r="1788" spans="1:12" x14ac:dyDescent="0.25">
      <c r="A1788" s="107"/>
      <c r="B1788" s="107"/>
      <c r="C1788" s="107" t="s">
        <v>973</v>
      </c>
      <c r="D1788" s="107"/>
      <c r="E1788" s="107"/>
      <c r="F1788" s="133"/>
      <c r="G1788" s="107"/>
      <c r="H1788" s="107"/>
      <c r="I1788" s="107"/>
      <c r="J1788" s="107"/>
      <c r="K1788" s="134"/>
      <c r="L1788" s="134">
        <v>0</v>
      </c>
    </row>
    <row r="1789" spans="1:12" x14ac:dyDescent="0.25">
      <c r="A1789" s="115"/>
      <c r="B1789" s="115"/>
      <c r="C1789" s="115" t="s">
        <v>974</v>
      </c>
      <c r="D1789" s="115"/>
      <c r="E1789" s="115"/>
      <c r="F1789" s="135"/>
      <c r="G1789" s="115"/>
      <c r="H1789" s="115"/>
      <c r="I1789" s="115"/>
      <c r="J1789" s="115"/>
      <c r="K1789" s="114"/>
      <c r="L1789" s="114">
        <f>L1788</f>
        <v>0</v>
      </c>
    </row>
    <row r="1790" spans="1:12" x14ac:dyDescent="0.25">
      <c r="A1790" s="107"/>
      <c r="B1790" s="107"/>
      <c r="C1790" s="107" t="s">
        <v>975</v>
      </c>
      <c r="D1790" s="107"/>
      <c r="E1790" s="107"/>
      <c r="F1790" s="133"/>
      <c r="G1790" s="107"/>
      <c r="H1790" s="107"/>
      <c r="I1790" s="107"/>
      <c r="J1790" s="107"/>
      <c r="K1790" s="134"/>
      <c r="L1790" s="134">
        <v>0</v>
      </c>
    </row>
    <row r="1791" spans="1:12" x14ac:dyDescent="0.25">
      <c r="A1791" s="115"/>
      <c r="B1791" s="115"/>
      <c r="C1791" s="115" t="s">
        <v>976</v>
      </c>
      <c r="D1791" s="115"/>
      <c r="E1791" s="115"/>
      <c r="F1791" s="135"/>
      <c r="G1791" s="115"/>
      <c r="H1791" s="115"/>
      <c r="I1791" s="115"/>
      <c r="J1791" s="115"/>
      <c r="K1791" s="114"/>
      <c r="L1791" s="114">
        <f>L1790</f>
        <v>0</v>
      </c>
    </row>
    <row r="1792" spans="1:12" x14ac:dyDescent="0.25">
      <c r="A1792" s="107"/>
      <c r="B1792" s="107"/>
      <c r="C1792" s="107" t="s">
        <v>977</v>
      </c>
      <c r="D1792" s="107"/>
      <c r="E1792" s="107"/>
      <c r="F1792" s="133"/>
      <c r="G1792" s="107"/>
      <c r="H1792" s="107"/>
      <c r="I1792" s="107"/>
      <c r="J1792" s="107"/>
      <c r="K1792" s="134"/>
      <c r="L1792" s="134">
        <v>0</v>
      </c>
    </row>
    <row r="1793" spans="1:12" x14ac:dyDescent="0.25">
      <c r="A1793" s="115"/>
      <c r="B1793" s="115"/>
      <c r="C1793" s="115" t="s">
        <v>978</v>
      </c>
      <c r="D1793" s="115"/>
      <c r="E1793" s="115"/>
      <c r="F1793" s="135"/>
      <c r="G1793" s="115"/>
      <c r="H1793" s="115"/>
      <c r="I1793" s="115"/>
      <c r="J1793" s="115"/>
      <c r="K1793" s="114"/>
      <c r="L1793" s="114">
        <f>L1792</f>
        <v>0</v>
      </c>
    </row>
    <row r="1794" spans="1:12" x14ac:dyDescent="0.25">
      <c r="A1794" s="107"/>
      <c r="B1794" s="107"/>
      <c r="C1794" s="107" t="s">
        <v>1182</v>
      </c>
      <c r="D1794" s="107"/>
      <c r="E1794" s="107"/>
      <c r="F1794" s="133"/>
      <c r="G1794" s="107"/>
      <c r="H1794" s="107"/>
      <c r="I1794" s="107"/>
      <c r="J1794" s="107"/>
      <c r="K1794" s="134"/>
      <c r="L1794" s="134">
        <v>0</v>
      </c>
    </row>
    <row r="1795" spans="1:12" x14ac:dyDescent="0.25">
      <c r="A1795" s="115"/>
      <c r="B1795" s="115"/>
      <c r="C1795" s="115" t="s">
        <v>1890</v>
      </c>
      <c r="D1795" s="115"/>
      <c r="E1795" s="115"/>
      <c r="F1795" s="135"/>
      <c r="G1795" s="115"/>
      <c r="H1795" s="115"/>
      <c r="I1795" s="115"/>
      <c r="J1795" s="115"/>
      <c r="K1795" s="114"/>
      <c r="L1795" s="114">
        <f>L1794</f>
        <v>0</v>
      </c>
    </row>
    <row r="1796" spans="1:12" x14ac:dyDescent="0.25">
      <c r="A1796" s="107"/>
      <c r="B1796" s="107"/>
      <c r="C1796" s="107" t="s">
        <v>979</v>
      </c>
      <c r="D1796" s="107"/>
      <c r="E1796" s="107"/>
      <c r="F1796" s="133"/>
      <c r="G1796" s="107"/>
      <c r="H1796" s="107"/>
      <c r="I1796" s="107"/>
      <c r="J1796" s="107"/>
      <c r="K1796" s="134"/>
      <c r="L1796" s="134">
        <v>0</v>
      </c>
    </row>
    <row r="1797" spans="1:12" x14ac:dyDescent="0.25">
      <c r="A1797" s="115"/>
      <c r="B1797" s="115"/>
      <c r="C1797" s="115" t="s">
        <v>980</v>
      </c>
      <c r="D1797" s="115"/>
      <c r="E1797" s="115"/>
      <c r="F1797" s="135"/>
      <c r="G1797" s="115"/>
      <c r="H1797" s="115"/>
      <c r="I1797" s="115"/>
      <c r="J1797" s="115"/>
      <c r="K1797" s="114"/>
      <c r="L1797" s="114">
        <f>L1796</f>
        <v>0</v>
      </c>
    </row>
    <row r="1798" spans="1:12" x14ac:dyDescent="0.25">
      <c r="A1798" s="107"/>
      <c r="B1798" s="107"/>
      <c r="C1798" s="107" t="s">
        <v>243</v>
      </c>
      <c r="D1798" s="107"/>
      <c r="E1798" s="107"/>
      <c r="F1798" s="133"/>
      <c r="G1798" s="107"/>
      <c r="H1798" s="107"/>
      <c r="I1798" s="107"/>
      <c r="J1798" s="107"/>
      <c r="K1798" s="134"/>
      <c r="L1798" s="134">
        <v>1765.4</v>
      </c>
    </row>
    <row r="1799" spans="1:12" x14ac:dyDescent="0.25">
      <c r="A1799" s="107"/>
      <c r="B1799" s="107"/>
      <c r="C1799" s="107"/>
      <c r="D1799" s="107" t="s">
        <v>244</v>
      </c>
      <c r="E1799" s="107"/>
      <c r="F1799" s="133"/>
      <c r="G1799" s="107"/>
      <c r="H1799" s="107"/>
      <c r="I1799" s="107"/>
      <c r="J1799" s="107"/>
      <c r="K1799" s="134"/>
      <c r="L1799" s="134">
        <v>0</v>
      </c>
    </row>
    <row r="1800" spans="1:12" x14ac:dyDescent="0.25">
      <c r="A1800" s="115"/>
      <c r="B1800" s="115"/>
      <c r="C1800" s="115"/>
      <c r="D1800" s="115" t="s">
        <v>981</v>
      </c>
      <c r="E1800" s="115"/>
      <c r="F1800" s="135"/>
      <c r="G1800" s="115"/>
      <c r="H1800" s="115"/>
      <c r="I1800" s="115"/>
      <c r="J1800" s="115"/>
      <c r="K1800" s="114"/>
      <c r="L1800" s="114">
        <f>L1799</f>
        <v>0</v>
      </c>
    </row>
    <row r="1801" spans="1:12" x14ac:dyDescent="0.25">
      <c r="A1801" s="107"/>
      <c r="B1801" s="107"/>
      <c r="C1801" s="107"/>
      <c r="D1801" s="107" t="s">
        <v>245</v>
      </c>
      <c r="E1801" s="107"/>
      <c r="F1801" s="133"/>
      <c r="G1801" s="107"/>
      <c r="H1801" s="107"/>
      <c r="I1801" s="107"/>
      <c r="J1801" s="107"/>
      <c r="K1801" s="134"/>
      <c r="L1801" s="134">
        <v>1765.4</v>
      </c>
    </row>
    <row r="1802" spans="1:12" x14ac:dyDescent="0.25">
      <c r="A1802" s="115"/>
      <c r="B1802" s="115"/>
      <c r="C1802" s="115"/>
      <c r="D1802" s="115"/>
      <c r="E1802" s="115" t="s">
        <v>375</v>
      </c>
      <c r="F1802" s="135">
        <v>43678</v>
      </c>
      <c r="G1802" s="115" t="s">
        <v>1521</v>
      </c>
      <c r="H1802" s="115" t="s">
        <v>315</v>
      </c>
      <c r="I1802" s="115" t="s">
        <v>1891</v>
      </c>
      <c r="J1802" s="115" t="s">
        <v>288</v>
      </c>
      <c r="K1802" s="114">
        <v>214.2</v>
      </c>
      <c r="L1802" s="114">
        <f t="shared" ref="L1802:L1845" si="38">ROUND(L1801+K1802,5)</f>
        <v>1979.6</v>
      </c>
    </row>
    <row r="1803" spans="1:12" x14ac:dyDescent="0.25">
      <c r="A1803" s="115"/>
      <c r="B1803" s="115"/>
      <c r="C1803" s="115"/>
      <c r="D1803" s="115"/>
      <c r="E1803" s="115" t="s">
        <v>375</v>
      </c>
      <c r="F1803" s="135">
        <v>43678</v>
      </c>
      <c r="G1803" s="115" t="s">
        <v>1521</v>
      </c>
      <c r="H1803" s="115" t="s">
        <v>315</v>
      </c>
      <c r="I1803" s="115" t="s">
        <v>1892</v>
      </c>
      <c r="J1803" s="115" t="s">
        <v>288</v>
      </c>
      <c r="K1803" s="114">
        <v>479.5</v>
      </c>
      <c r="L1803" s="114">
        <f t="shared" si="38"/>
        <v>2459.1</v>
      </c>
    </row>
    <row r="1804" spans="1:12" x14ac:dyDescent="0.25">
      <c r="A1804" s="115"/>
      <c r="B1804" s="115"/>
      <c r="C1804" s="115"/>
      <c r="D1804" s="115"/>
      <c r="E1804" s="115" t="s">
        <v>375</v>
      </c>
      <c r="F1804" s="135">
        <v>43679</v>
      </c>
      <c r="G1804" s="115" t="s">
        <v>1531</v>
      </c>
      <c r="H1804" s="115" t="s">
        <v>315</v>
      </c>
      <c r="I1804" s="115" t="s">
        <v>1893</v>
      </c>
      <c r="J1804" s="115" t="s">
        <v>288</v>
      </c>
      <c r="K1804" s="114">
        <v>174.3</v>
      </c>
      <c r="L1804" s="114">
        <f t="shared" si="38"/>
        <v>2633.4</v>
      </c>
    </row>
    <row r="1805" spans="1:12" x14ac:dyDescent="0.25">
      <c r="A1805" s="115"/>
      <c r="B1805" s="115"/>
      <c r="C1805" s="115"/>
      <c r="D1805" s="115"/>
      <c r="E1805" s="115" t="s">
        <v>375</v>
      </c>
      <c r="F1805" s="135">
        <v>43679</v>
      </c>
      <c r="G1805" s="115" t="s">
        <v>1531</v>
      </c>
      <c r="H1805" s="115" t="s">
        <v>315</v>
      </c>
      <c r="I1805" s="115" t="s">
        <v>1894</v>
      </c>
      <c r="J1805" s="115" t="s">
        <v>288</v>
      </c>
      <c r="K1805" s="114">
        <v>500.5</v>
      </c>
      <c r="L1805" s="114">
        <f t="shared" si="38"/>
        <v>3133.9</v>
      </c>
    </row>
    <row r="1806" spans="1:12" x14ac:dyDescent="0.25">
      <c r="A1806" s="115"/>
      <c r="B1806" s="115"/>
      <c r="C1806" s="115"/>
      <c r="D1806" s="115"/>
      <c r="E1806" s="115" t="s">
        <v>375</v>
      </c>
      <c r="F1806" s="135">
        <v>43682</v>
      </c>
      <c r="G1806" s="115" t="s">
        <v>1542</v>
      </c>
      <c r="H1806" s="115" t="s">
        <v>315</v>
      </c>
      <c r="I1806" s="115" t="s">
        <v>1895</v>
      </c>
      <c r="J1806" s="115" t="s">
        <v>288</v>
      </c>
      <c r="K1806" s="114">
        <v>504</v>
      </c>
      <c r="L1806" s="114">
        <f t="shared" si="38"/>
        <v>3637.9</v>
      </c>
    </row>
    <row r="1807" spans="1:12" x14ac:dyDescent="0.25">
      <c r="A1807" s="115"/>
      <c r="B1807" s="115"/>
      <c r="C1807" s="115"/>
      <c r="D1807" s="115"/>
      <c r="E1807" s="115" t="s">
        <v>375</v>
      </c>
      <c r="F1807" s="135">
        <v>43682</v>
      </c>
      <c r="G1807" s="115" t="s">
        <v>1542</v>
      </c>
      <c r="H1807" s="115" t="s">
        <v>315</v>
      </c>
      <c r="I1807" s="115" t="s">
        <v>1896</v>
      </c>
      <c r="J1807" s="115" t="s">
        <v>288</v>
      </c>
      <c r="K1807" s="114">
        <v>130.19999999999999</v>
      </c>
      <c r="L1807" s="114">
        <f t="shared" si="38"/>
        <v>3768.1</v>
      </c>
    </row>
    <row r="1808" spans="1:12" x14ac:dyDescent="0.25">
      <c r="A1808" s="115"/>
      <c r="B1808" s="115"/>
      <c r="C1808" s="115"/>
      <c r="D1808" s="115"/>
      <c r="E1808" s="115" t="s">
        <v>375</v>
      </c>
      <c r="F1808" s="135">
        <v>43683</v>
      </c>
      <c r="G1808" s="115" t="s">
        <v>1545</v>
      </c>
      <c r="H1808" s="115" t="s">
        <v>315</v>
      </c>
      <c r="I1808" s="115" t="s">
        <v>1897</v>
      </c>
      <c r="J1808" s="115" t="s">
        <v>288</v>
      </c>
      <c r="K1808" s="114">
        <v>247.8</v>
      </c>
      <c r="L1808" s="114">
        <f t="shared" si="38"/>
        <v>4015.9</v>
      </c>
    </row>
    <row r="1809" spans="1:12" x14ac:dyDescent="0.25">
      <c r="A1809" s="115"/>
      <c r="B1809" s="115"/>
      <c r="C1809" s="115"/>
      <c r="D1809" s="115"/>
      <c r="E1809" s="115" t="s">
        <v>375</v>
      </c>
      <c r="F1809" s="135">
        <v>43683</v>
      </c>
      <c r="G1809" s="115" t="s">
        <v>1545</v>
      </c>
      <c r="H1809" s="115" t="s">
        <v>315</v>
      </c>
      <c r="I1809" s="115" t="s">
        <v>1898</v>
      </c>
      <c r="J1809" s="115" t="s">
        <v>288</v>
      </c>
      <c r="K1809" s="114">
        <v>553</v>
      </c>
      <c r="L1809" s="114">
        <f t="shared" si="38"/>
        <v>4568.8999999999996</v>
      </c>
    </row>
    <row r="1810" spans="1:12" x14ac:dyDescent="0.25">
      <c r="A1810" s="115"/>
      <c r="B1810" s="115"/>
      <c r="C1810" s="115"/>
      <c r="D1810" s="115"/>
      <c r="E1810" s="115" t="s">
        <v>375</v>
      </c>
      <c r="F1810" s="135">
        <v>43684</v>
      </c>
      <c r="G1810" s="115" t="s">
        <v>1553</v>
      </c>
      <c r="H1810" s="115" t="s">
        <v>315</v>
      </c>
      <c r="I1810" s="115" t="s">
        <v>1899</v>
      </c>
      <c r="J1810" s="115" t="s">
        <v>288</v>
      </c>
      <c r="K1810" s="114">
        <v>216.3</v>
      </c>
      <c r="L1810" s="114">
        <f t="shared" si="38"/>
        <v>4785.2</v>
      </c>
    </row>
    <row r="1811" spans="1:12" x14ac:dyDescent="0.25">
      <c r="A1811" s="115"/>
      <c r="B1811" s="115"/>
      <c r="C1811" s="115"/>
      <c r="D1811" s="115"/>
      <c r="E1811" s="115" t="s">
        <v>375</v>
      </c>
      <c r="F1811" s="135">
        <v>43684</v>
      </c>
      <c r="G1811" s="115" t="s">
        <v>1553</v>
      </c>
      <c r="H1811" s="115" t="s">
        <v>315</v>
      </c>
      <c r="I1811" s="115" t="s">
        <v>1900</v>
      </c>
      <c r="J1811" s="115" t="s">
        <v>288</v>
      </c>
      <c r="K1811" s="114">
        <v>609</v>
      </c>
      <c r="L1811" s="114">
        <f t="shared" si="38"/>
        <v>5394.2</v>
      </c>
    </row>
    <row r="1812" spans="1:12" x14ac:dyDescent="0.25">
      <c r="A1812" s="115"/>
      <c r="B1812" s="115"/>
      <c r="C1812" s="115"/>
      <c r="D1812" s="115"/>
      <c r="E1812" s="115" t="s">
        <v>375</v>
      </c>
      <c r="F1812" s="135">
        <v>43685</v>
      </c>
      <c r="G1812" s="115" t="s">
        <v>1558</v>
      </c>
      <c r="H1812" s="115" t="s">
        <v>315</v>
      </c>
      <c r="I1812" s="115" t="s">
        <v>1901</v>
      </c>
      <c r="J1812" s="115" t="s">
        <v>288</v>
      </c>
      <c r="K1812" s="114">
        <v>277.2</v>
      </c>
      <c r="L1812" s="114">
        <f t="shared" si="38"/>
        <v>5671.4</v>
      </c>
    </row>
    <row r="1813" spans="1:12" x14ac:dyDescent="0.25">
      <c r="A1813" s="115"/>
      <c r="B1813" s="115"/>
      <c r="C1813" s="115"/>
      <c r="D1813" s="115"/>
      <c r="E1813" s="115" t="s">
        <v>375</v>
      </c>
      <c r="F1813" s="135">
        <v>43685</v>
      </c>
      <c r="G1813" s="115" t="s">
        <v>1558</v>
      </c>
      <c r="H1813" s="115" t="s">
        <v>315</v>
      </c>
      <c r="I1813" s="115" t="s">
        <v>1902</v>
      </c>
      <c r="J1813" s="115" t="s">
        <v>288</v>
      </c>
      <c r="K1813" s="114">
        <v>668.5</v>
      </c>
      <c r="L1813" s="114">
        <f t="shared" si="38"/>
        <v>6339.9</v>
      </c>
    </row>
    <row r="1814" spans="1:12" x14ac:dyDescent="0.25">
      <c r="A1814" s="115"/>
      <c r="B1814" s="115"/>
      <c r="C1814" s="115"/>
      <c r="D1814" s="115"/>
      <c r="E1814" s="115" t="s">
        <v>375</v>
      </c>
      <c r="F1814" s="135">
        <v>43686</v>
      </c>
      <c r="G1814" s="115" t="s">
        <v>1568</v>
      </c>
      <c r="H1814" s="115" t="s">
        <v>315</v>
      </c>
      <c r="I1814" s="115" t="s">
        <v>1903</v>
      </c>
      <c r="J1814" s="115" t="s">
        <v>288</v>
      </c>
      <c r="K1814" s="114">
        <v>289.8</v>
      </c>
      <c r="L1814" s="114">
        <f t="shared" si="38"/>
        <v>6629.7</v>
      </c>
    </row>
    <row r="1815" spans="1:12" x14ac:dyDescent="0.25">
      <c r="A1815" s="115"/>
      <c r="B1815" s="115"/>
      <c r="C1815" s="115"/>
      <c r="D1815" s="115"/>
      <c r="E1815" s="115" t="s">
        <v>375</v>
      </c>
      <c r="F1815" s="135">
        <v>43686</v>
      </c>
      <c r="G1815" s="115" t="s">
        <v>1568</v>
      </c>
      <c r="H1815" s="115" t="s">
        <v>315</v>
      </c>
      <c r="I1815" s="115" t="s">
        <v>1904</v>
      </c>
      <c r="J1815" s="115" t="s">
        <v>288</v>
      </c>
      <c r="K1815" s="114">
        <v>735</v>
      </c>
      <c r="L1815" s="114">
        <f t="shared" si="38"/>
        <v>7364.7</v>
      </c>
    </row>
    <row r="1816" spans="1:12" x14ac:dyDescent="0.25">
      <c r="A1816" s="115"/>
      <c r="B1816" s="115"/>
      <c r="C1816" s="115"/>
      <c r="D1816" s="115"/>
      <c r="E1816" s="115" t="s">
        <v>375</v>
      </c>
      <c r="F1816" s="135">
        <v>43689</v>
      </c>
      <c r="G1816" s="115" t="s">
        <v>1581</v>
      </c>
      <c r="H1816" s="115" t="s">
        <v>315</v>
      </c>
      <c r="I1816" s="115" t="s">
        <v>1905</v>
      </c>
      <c r="J1816" s="115" t="s">
        <v>288</v>
      </c>
      <c r="K1816" s="114">
        <v>199.5</v>
      </c>
      <c r="L1816" s="114">
        <f t="shared" si="38"/>
        <v>7564.2</v>
      </c>
    </row>
    <row r="1817" spans="1:12" x14ac:dyDescent="0.25">
      <c r="A1817" s="115"/>
      <c r="B1817" s="115"/>
      <c r="C1817" s="115"/>
      <c r="D1817" s="115"/>
      <c r="E1817" s="115" t="s">
        <v>375</v>
      </c>
      <c r="F1817" s="135">
        <v>43689</v>
      </c>
      <c r="G1817" s="115" t="s">
        <v>1581</v>
      </c>
      <c r="H1817" s="115" t="s">
        <v>315</v>
      </c>
      <c r="I1817" s="115" t="s">
        <v>1906</v>
      </c>
      <c r="J1817" s="115" t="s">
        <v>288</v>
      </c>
      <c r="K1817" s="114">
        <v>728</v>
      </c>
      <c r="L1817" s="114">
        <f t="shared" si="38"/>
        <v>8292.2000000000007</v>
      </c>
    </row>
    <row r="1818" spans="1:12" x14ac:dyDescent="0.25">
      <c r="A1818" s="115"/>
      <c r="B1818" s="115"/>
      <c r="C1818" s="115"/>
      <c r="D1818" s="115"/>
      <c r="E1818" s="115" t="s">
        <v>375</v>
      </c>
      <c r="F1818" s="135">
        <v>43690</v>
      </c>
      <c r="G1818" s="115" t="s">
        <v>1599</v>
      </c>
      <c r="H1818" s="115" t="s">
        <v>315</v>
      </c>
      <c r="I1818" s="115" t="s">
        <v>1907</v>
      </c>
      <c r="J1818" s="115" t="s">
        <v>288</v>
      </c>
      <c r="K1818" s="114">
        <v>312.89999999999998</v>
      </c>
      <c r="L1818" s="114">
        <f t="shared" si="38"/>
        <v>8605.1</v>
      </c>
    </row>
    <row r="1819" spans="1:12" x14ac:dyDescent="0.25">
      <c r="A1819" s="115"/>
      <c r="B1819" s="115"/>
      <c r="C1819" s="115"/>
      <c r="D1819" s="115"/>
      <c r="E1819" s="115" t="s">
        <v>375</v>
      </c>
      <c r="F1819" s="135">
        <v>43690</v>
      </c>
      <c r="G1819" s="115" t="s">
        <v>1599</v>
      </c>
      <c r="H1819" s="115" t="s">
        <v>315</v>
      </c>
      <c r="I1819" s="115" t="s">
        <v>1908</v>
      </c>
      <c r="J1819" s="115" t="s">
        <v>288</v>
      </c>
      <c r="K1819" s="114">
        <v>672</v>
      </c>
      <c r="L1819" s="114">
        <f t="shared" si="38"/>
        <v>9277.1</v>
      </c>
    </row>
    <row r="1820" spans="1:12" x14ac:dyDescent="0.25">
      <c r="A1820" s="115"/>
      <c r="B1820" s="115"/>
      <c r="C1820" s="115"/>
      <c r="D1820" s="115"/>
      <c r="E1820" s="115" t="s">
        <v>375</v>
      </c>
      <c r="F1820" s="135">
        <v>43691</v>
      </c>
      <c r="G1820" s="115" t="s">
        <v>1603</v>
      </c>
      <c r="H1820" s="115" t="s">
        <v>315</v>
      </c>
      <c r="I1820" s="115" t="s">
        <v>1909</v>
      </c>
      <c r="J1820" s="115" t="s">
        <v>288</v>
      </c>
      <c r="K1820" s="114">
        <v>794.5</v>
      </c>
      <c r="L1820" s="114">
        <f t="shared" si="38"/>
        <v>10071.6</v>
      </c>
    </row>
    <row r="1821" spans="1:12" x14ac:dyDescent="0.25">
      <c r="A1821" s="115"/>
      <c r="B1821" s="115"/>
      <c r="C1821" s="115"/>
      <c r="D1821" s="115"/>
      <c r="E1821" s="115" t="s">
        <v>375</v>
      </c>
      <c r="F1821" s="135">
        <v>43691</v>
      </c>
      <c r="G1821" s="115" t="s">
        <v>1603</v>
      </c>
      <c r="H1821" s="115" t="s">
        <v>315</v>
      </c>
      <c r="I1821" s="115" t="s">
        <v>1910</v>
      </c>
      <c r="J1821" s="115" t="s">
        <v>288</v>
      </c>
      <c r="K1821" s="114">
        <v>312.89999999999998</v>
      </c>
      <c r="L1821" s="114">
        <f t="shared" si="38"/>
        <v>10384.5</v>
      </c>
    </row>
    <row r="1822" spans="1:12" x14ac:dyDescent="0.25">
      <c r="A1822" s="115"/>
      <c r="B1822" s="115"/>
      <c r="C1822" s="115"/>
      <c r="D1822" s="115"/>
      <c r="E1822" s="115" t="s">
        <v>375</v>
      </c>
      <c r="F1822" s="135">
        <v>43692</v>
      </c>
      <c r="G1822" s="115" t="s">
        <v>1607</v>
      </c>
      <c r="H1822" s="115" t="s">
        <v>315</v>
      </c>
      <c r="I1822" s="115" t="s">
        <v>1911</v>
      </c>
      <c r="J1822" s="115" t="s">
        <v>288</v>
      </c>
      <c r="K1822" s="114">
        <v>348.6</v>
      </c>
      <c r="L1822" s="114">
        <f t="shared" si="38"/>
        <v>10733.1</v>
      </c>
    </row>
    <row r="1823" spans="1:12" x14ac:dyDescent="0.25">
      <c r="A1823" s="115"/>
      <c r="B1823" s="115"/>
      <c r="C1823" s="115"/>
      <c r="D1823" s="115"/>
      <c r="E1823" s="115" t="s">
        <v>375</v>
      </c>
      <c r="F1823" s="135">
        <v>43692</v>
      </c>
      <c r="G1823" s="115" t="s">
        <v>1607</v>
      </c>
      <c r="H1823" s="115" t="s">
        <v>315</v>
      </c>
      <c r="I1823" s="115" t="s">
        <v>1912</v>
      </c>
      <c r="J1823" s="115" t="s">
        <v>288</v>
      </c>
      <c r="K1823" s="114">
        <v>738</v>
      </c>
      <c r="L1823" s="114">
        <f t="shared" si="38"/>
        <v>11471.1</v>
      </c>
    </row>
    <row r="1824" spans="1:12" x14ac:dyDescent="0.25">
      <c r="A1824" s="115"/>
      <c r="B1824" s="115"/>
      <c r="C1824" s="115"/>
      <c r="D1824" s="115"/>
      <c r="E1824" s="115" t="s">
        <v>375</v>
      </c>
      <c r="F1824" s="135">
        <v>43693</v>
      </c>
      <c r="G1824" s="115" t="s">
        <v>1616</v>
      </c>
      <c r="H1824" s="115" t="s">
        <v>315</v>
      </c>
      <c r="I1824" s="115" t="s">
        <v>1913</v>
      </c>
      <c r="J1824" s="115" t="s">
        <v>288</v>
      </c>
      <c r="K1824" s="114">
        <v>281.39999999999998</v>
      </c>
      <c r="L1824" s="114">
        <f t="shared" si="38"/>
        <v>11752.5</v>
      </c>
    </row>
    <row r="1825" spans="1:12" x14ac:dyDescent="0.25">
      <c r="A1825" s="115"/>
      <c r="B1825" s="115"/>
      <c r="C1825" s="115"/>
      <c r="D1825" s="115"/>
      <c r="E1825" s="115" t="s">
        <v>375</v>
      </c>
      <c r="F1825" s="135">
        <v>43693</v>
      </c>
      <c r="G1825" s="115" t="s">
        <v>1616</v>
      </c>
      <c r="H1825" s="115" t="s">
        <v>315</v>
      </c>
      <c r="I1825" s="115" t="s">
        <v>1914</v>
      </c>
      <c r="J1825" s="115" t="s">
        <v>288</v>
      </c>
      <c r="K1825" s="114">
        <v>801.5</v>
      </c>
      <c r="L1825" s="114">
        <f t="shared" si="38"/>
        <v>12554</v>
      </c>
    </row>
    <row r="1826" spans="1:12" x14ac:dyDescent="0.25">
      <c r="A1826" s="115"/>
      <c r="B1826" s="115"/>
      <c r="C1826" s="115"/>
      <c r="D1826" s="115"/>
      <c r="E1826" s="115" t="s">
        <v>375</v>
      </c>
      <c r="F1826" s="135">
        <v>43696</v>
      </c>
      <c r="G1826" s="115" t="s">
        <v>1629</v>
      </c>
      <c r="H1826" s="115" t="s">
        <v>315</v>
      </c>
      <c r="I1826" s="115" t="s">
        <v>1915</v>
      </c>
      <c r="J1826" s="115" t="s">
        <v>288</v>
      </c>
      <c r="K1826" s="114">
        <v>258.3</v>
      </c>
      <c r="L1826" s="114">
        <f t="shared" si="38"/>
        <v>12812.3</v>
      </c>
    </row>
    <row r="1827" spans="1:12" x14ac:dyDescent="0.25">
      <c r="A1827" s="115"/>
      <c r="B1827" s="115"/>
      <c r="C1827" s="115"/>
      <c r="D1827" s="115"/>
      <c r="E1827" s="115" t="s">
        <v>375</v>
      </c>
      <c r="F1827" s="135">
        <v>43696</v>
      </c>
      <c r="G1827" s="115" t="s">
        <v>1629</v>
      </c>
      <c r="H1827" s="115" t="s">
        <v>315</v>
      </c>
      <c r="I1827" s="115" t="s">
        <v>1916</v>
      </c>
      <c r="J1827" s="115" t="s">
        <v>288</v>
      </c>
      <c r="K1827" s="114">
        <v>801.5</v>
      </c>
      <c r="L1827" s="114">
        <f t="shared" si="38"/>
        <v>13613.8</v>
      </c>
    </row>
    <row r="1828" spans="1:12" x14ac:dyDescent="0.25">
      <c r="A1828" s="115"/>
      <c r="B1828" s="115"/>
      <c r="C1828" s="115"/>
      <c r="D1828" s="115"/>
      <c r="E1828" s="115" t="s">
        <v>375</v>
      </c>
      <c r="F1828" s="135">
        <v>43697</v>
      </c>
      <c r="G1828" s="115" t="s">
        <v>1640</v>
      </c>
      <c r="H1828" s="115" t="s">
        <v>315</v>
      </c>
      <c r="I1828" s="115" t="s">
        <v>1917</v>
      </c>
      <c r="J1828" s="115" t="s">
        <v>288</v>
      </c>
      <c r="K1828" s="114">
        <v>738.5</v>
      </c>
      <c r="L1828" s="114">
        <f t="shared" si="38"/>
        <v>14352.3</v>
      </c>
    </row>
    <row r="1829" spans="1:12" x14ac:dyDescent="0.25">
      <c r="A1829" s="115"/>
      <c r="B1829" s="115"/>
      <c r="C1829" s="115"/>
      <c r="D1829" s="115"/>
      <c r="E1829" s="115" t="s">
        <v>375</v>
      </c>
      <c r="F1829" s="135">
        <v>43697</v>
      </c>
      <c r="G1829" s="115" t="s">
        <v>1640</v>
      </c>
      <c r="H1829" s="115" t="s">
        <v>315</v>
      </c>
      <c r="I1829" s="115" t="s">
        <v>1918</v>
      </c>
      <c r="J1829" s="115" t="s">
        <v>288</v>
      </c>
      <c r="K1829" s="114">
        <v>350.7</v>
      </c>
      <c r="L1829" s="114">
        <f t="shared" si="38"/>
        <v>14703</v>
      </c>
    </row>
    <row r="1830" spans="1:12" x14ac:dyDescent="0.25">
      <c r="A1830" s="115"/>
      <c r="B1830" s="115"/>
      <c r="C1830" s="115"/>
      <c r="D1830" s="115"/>
      <c r="E1830" s="115" t="s">
        <v>375</v>
      </c>
      <c r="F1830" s="135">
        <v>43698</v>
      </c>
      <c r="G1830" s="115" t="s">
        <v>1648</v>
      </c>
      <c r="H1830" s="115" t="s">
        <v>315</v>
      </c>
      <c r="I1830" s="115" t="s">
        <v>1919</v>
      </c>
      <c r="J1830" s="115" t="s">
        <v>288</v>
      </c>
      <c r="K1830" s="114">
        <v>302.39999999999998</v>
      </c>
      <c r="L1830" s="114">
        <f t="shared" si="38"/>
        <v>15005.4</v>
      </c>
    </row>
    <row r="1831" spans="1:12" x14ac:dyDescent="0.25">
      <c r="A1831" s="115"/>
      <c r="B1831" s="115"/>
      <c r="C1831" s="115"/>
      <c r="D1831" s="115"/>
      <c r="E1831" s="115" t="s">
        <v>375</v>
      </c>
      <c r="F1831" s="135">
        <v>43698</v>
      </c>
      <c r="G1831" s="115" t="s">
        <v>1648</v>
      </c>
      <c r="H1831" s="115" t="s">
        <v>315</v>
      </c>
      <c r="I1831" s="115" t="s">
        <v>1920</v>
      </c>
      <c r="J1831" s="115" t="s">
        <v>288</v>
      </c>
      <c r="K1831" s="114">
        <v>819</v>
      </c>
      <c r="L1831" s="114">
        <f t="shared" si="38"/>
        <v>15824.4</v>
      </c>
    </row>
    <row r="1832" spans="1:12" x14ac:dyDescent="0.25">
      <c r="A1832" s="115"/>
      <c r="B1832" s="115"/>
      <c r="C1832" s="115"/>
      <c r="D1832" s="115"/>
      <c r="E1832" s="115" t="s">
        <v>375</v>
      </c>
      <c r="F1832" s="135">
        <v>43699</v>
      </c>
      <c r="G1832" s="115" t="s">
        <v>1650</v>
      </c>
      <c r="H1832" s="115" t="s">
        <v>315</v>
      </c>
      <c r="I1832" s="115" t="s">
        <v>1921</v>
      </c>
      <c r="J1832" s="115" t="s">
        <v>288</v>
      </c>
      <c r="K1832" s="114">
        <v>892.5</v>
      </c>
      <c r="L1832" s="114">
        <f t="shared" si="38"/>
        <v>16716.900000000001</v>
      </c>
    </row>
    <row r="1833" spans="1:12" x14ac:dyDescent="0.25">
      <c r="A1833" s="115"/>
      <c r="B1833" s="115"/>
      <c r="C1833" s="115"/>
      <c r="D1833" s="115"/>
      <c r="E1833" s="115" t="s">
        <v>375</v>
      </c>
      <c r="F1833" s="135">
        <v>43699</v>
      </c>
      <c r="G1833" s="115" t="s">
        <v>1650</v>
      </c>
      <c r="H1833" s="115" t="s">
        <v>315</v>
      </c>
      <c r="I1833" s="115" t="s">
        <v>1922</v>
      </c>
      <c r="J1833" s="115" t="s">
        <v>288</v>
      </c>
      <c r="K1833" s="114">
        <v>382.2</v>
      </c>
      <c r="L1833" s="114">
        <f t="shared" si="38"/>
        <v>17099.099999999999</v>
      </c>
    </row>
    <row r="1834" spans="1:12" x14ac:dyDescent="0.25">
      <c r="A1834" s="115"/>
      <c r="B1834" s="115"/>
      <c r="C1834" s="115"/>
      <c r="D1834" s="115"/>
      <c r="E1834" s="115" t="s">
        <v>375</v>
      </c>
      <c r="F1834" s="135">
        <v>43700</v>
      </c>
      <c r="G1834" s="115" t="s">
        <v>1656</v>
      </c>
      <c r="H1834" s="115" t="s">
        <v>315</v>
      </c>
      <c r="I1834" s="115" t="s">
        <v>1923</v>
      </c>
      <c r="J1834" s="115" t="s">
        <v>288</v>
      </c>
      <c r="K1834" s="114">
        <v>850.5</v>
      </c>
      <c r="L1834" s="114">
        <f t="shared" si="38"/>
        <v>17949.599999999999</v>
      </c>
    </row>
    <row r="1835" spans="1:12" x14ac:dyDescent="0.25">
      <c r="A1835" s="115"/>
      <c r="B1835" s="115"/>
      <c r="C1835" s="115"/>
      <c r="D1835" s="115"/>
      <c r="E1835" s="115" t="s">
        <v>375</v>
      </c>
      <c r="F1835" s="135">
        <v>43700</v>
      </c>
      <c r="G1835" s="115" t="s">
        <v>1656</v>
      </c>
      <c r="H1835" s="115" t="s">
        <v>315</v>
      </c>
      <c r="I1835" s="115" t="s">
        <v>1924</v>
      </c>
      <c r="J1835" s="115" t="s">
        <v>288</v>
      </c>
      <c r="K1835" s="114">
        <v>357</v>
      </c>
      <c r="L1835" s="114">
        <f t="shared" si="38"/>
        <v>18306.599999999999</v>
      </c>
    </row>
    <row r="1836" spans="1:12" x14ac:dyDescent="0.25">
      <c r="A1836" s="115"/>
      <c r="B1836" s="115"/>
      <c r="C1836" s="115"/>
      <c r="D1836" s="115"/>
      <c r="E1836" s="115" t="s">
        <v>375</v>
      </c>
      <c r="F1836" s="135">
        <v>43703</v>
      </c>
      <c r="G1836" s="115" t="s">
        <v>1670</v>
      </c>
      <c r="H1836" s="115" t="s">
        <v>315</v>
      </c>
      <c r="I1836" s="115" t="s">
        <v>1925</v>
      </c>
      <c r="J1836" s="115" t="s">
        <v>288</v>
      </c>
      <c r="K1836" s="114">
        <v>359.1</v>
      </c>
      <c r="L1836" s="114">
        <f t="shared" si="38"/>
        <v>18665.7</v>
      </c>
    </row>
    <row r="1837" spans="1:12" x14ac:dyDescent="0.25">
      <c r="A1837" s="115"/>
      <c r="B1837" s="115"/>
      <c r="C1837" s="115"/>
      <c r="D1837" s="115"/>
      <c r="E1837" s="115" t="s">
        <v>375</v>
      </c>
      <c r="F1837" s="135">
        <v>43703</v>
      </c>
      <c r="G1837" s="115" t="s">
        <v>1670</v>
      </c>
      <c r="H1837" s="115" t="s">
        <v>315</v>
      </c>
      <c r="I1837" s="115" t="s">
        <v>1926</v>
      </c>
      <c r="J1837" s="115" t="s">
        <v>288</v>
      </c>
      <c r="K1837" s="114">
        <v>861</v>
      </c>
      <c r="L1837" s="114">
        <f t="shared" si="38"/>
        <v>19526.7</v>
      </c>
    </row>
    <row r="1838" spans="1:12" x14ac:dyDescent="0.25">
      <c r="A1838" s="115"/>
      <c r="B1838" s="115"/>
      <c r="C1838" s="115"/>
      <c r="D1838" s="115"/>
      <c r="E1838" s="115" t="s">
        <v>375</v>
      </c>
      <c r="F1838" s="135">
        <v>43704</v>
      </c>
      <c r="G1838" s="115" t="s">
        <v>1679</v>
      </c>
      <c r="H1838" s="115" t="s">
        <v>315</v>
      </c>
      <c r="I1838" s="115" t="s">
        <v>1927</v>
      </c>
      <c r="J1838" s="115" t="s">
        <v>288</v>
      </c>
      <c r="K1838" s="114">
        <v>375.9</v>
      </c>
      <c r="L1838" s="114">
        <f t="shared" si="38"/>
        <v>19902.599999999999</v>
      </c>
    </row>
    <row r="1839" spans="1:12" x14ac:dyDescent="0.25">
      <c r="A1839" s="115"/>
      <c r="B1839" s="115"/>
      <c r="C1839" s="115"/>
      <c r="D1839" s="115"/>
      <c r="E1839" s="115" t="s">
        <v>375</v>
      </c>
      <c r="F1839" s="135">
        <v>43704</v>
      </c>
      <c r="G1839" s="115" t="s">
        <v>1679</v>
      </c>
      <c r="H1839" s="115" t="s">
        <v>315</v>
      </c>
      <c r="I1839" s="115" t="s">
        <v>1928</v>
      </c>
      <c r="J1839" s="115" t="s">
        <v>288</v>
      </c>
      <c r="K1839" s="114">
        <v>756</v>
      </c>
      <c r="L1839" s="114">
        <f t="shared" si="38"/>
        <v>20658.599999999999</v>
      </c>
    </row>
    <row r="1840" spans="1:12" x14ac:dyDescent="0.25">
      <c r="A1840" s="115"/>
      <c r="B1840" s="115"/>
      <c r="C1840" s="115"/>
      <c r="D1840" s="115"/>
      <c r="E1840" s="115" t="s">
        <v>375</v>
      </c>
      <c r="F1840" s="135">
        <v>43705</v>
      </c>
      <c r="G1840" s="115" t="s">
        <v>1689</v>
      </c>
      <c r="H1840" s="115" t="s">
        <v>315</v>
      </c>
      <c r="I1840" s="115" t="s">
        <v>1929</v>
      </c>
      <c r="J1840" s="115" t="s">
        <v>288</v>
      </c>
      <c r="K1840" s="114">
        <v>346.5</v>
      </c>
      <c r="L1840" s="114">
        <f t="shared" si="38"/>
        <v>21005.1</v>
      </c>
    </row>
    <row r="1841" spans="1:12" x14ac:dyDescent="0.25">
      <c r="A1841" s="115"/>
      <c r="B1841" s="115"/>
      <c r="C1841" s="115"/>
      <c r="D1841" s="115"/>
      <c r="E1841" s="115" t="s">
        <v>375</v>
      </c>
      <c r="F1841" s="135">
        <v>43705</v>
      </c>
      <c r="G1841" s="115" t="s">
        <v>1689</v>
      </c>
      <c r="H1841" s="115" t="s">
        <v>315</v>
      </c>
      <c r="I1841" s="115" t="s">
        <v>1930</v>
      </c>
      <c r="J1841" s="115" t="s">
        <v>288</v>
      </c>
      <c r="K1841" s="114">
        <v>836.5</v>
      </c>
      <c r="L1841" s="114">
        <f t="shared" si="38"/>
        <v>21841.599999999999</v>
      </c>
    </row>
    <row r="1842" spans="1:12" x14ac:dyDescent="0.25">
      <c r="A1842" s="115"/>
      <c r="B1842" s="115"/>
      <c r="C1842" s="115"/>
      <c r="D1842" s="115"/>
      <c r="E1842" s="115" t="s">
        <v>375</v>
      </c>
      <c r="F1842" s="135">
        <v>43706</v>
      </c>
      <c r="G1842" s="115" t="s">
        <v>1693</v>
      </c>
      <c r="H1842" s="115" t="s">
        <v>315</v>
      </c>
      <c r="I1842" s="115" t="s">
        <v>1931</v>
      </c>
      <c r="J1842" s="115" t="s">
        <v>288</v>
      </c>
      <c r="K1842" s="114">
        <v>422.1</v>
      </c>
      <c r="L1842" s="114">
        <f t="shared" si="38"/>
        <v>22263.7</v>
      </c>
    </row>
    <row r="1843" spans="1:12" x14ac:dyDescent="0.25">
      <c r="A1843" s="115"/>
      <c r="B1843" s="115"/>
      <c r="C1843" s="115"/>
      <c r="D1843" s="115"/>
      <c r="E1843" s="115" t="s">
        <v>375</v>
      </c>
      <c r="F1843" s="135">
        <v>43706</v>
      </c>
      <c r="G1843" s="115" t="s">
        <v>1693</v>
      </c>
      <c r="H1843" s="115" t="s">
        <v>315</v>
      </c>
      <c r="I1843" s="115" t="s">
        <v>1932</v>
      </c>
      <c r="J1843" s="115" t="s">
        <v>288</v>
      </c>
      <c r="K1843" s="114">
        <v>871.5</v>
      </c>
      <c r="L1843" s="114">
        <f t="shared" si="38"/>
        <v>23135.200000000001</v>
      </c>
    </row>
    <row r="1844" spans="1:12" x14ac:dyDescent="0.25">
      <c r="A1844" s="115"/>
      <c r="B1844" s="115"/>
      <c r="C1844" s="115"/>
      <c r="D1844" s="115"/>
      <c r="E1844" s="115" t="s">
        <v>375</v>
      </c>
      <c r="F1844" s="135">
        <v>43707</v>
      </c>
      <c r="G1844" s="115" t="s">
        <v>1695</v>
      </c>
      <c r="H1844" s="115" t="s">
        <v>315</v>
      </c>
      <c r="I1844" s="115" t="s">
        <v>1933</v>
      </c>
      <c r="J1844" s="115" t="s">
        <v>288</v>
      </c>
      <c r="K1844" s="114">
        <v>333.9</v>
      </c>
      <c r="L1844" s="114">
        <f t="shared" si="38"/>
        <v>23469.1</v>
      </c>
    </row>
    <row r="1845" spans="1:12" ht="15.75" thickBot="1" x14ac:dyDescent="0.3">
      <c r="A1845" s="115"/>
      <c r="B1845" s="115"/>
      <c r="C1845" s="115"/>
      <c r="D1845" s="115"/>
      <c r="E1845" s="115" t="s">
        <v>375</v>
      </c>
      <c r="F1845" s="135">
        <v>43707</v>
      </c>
      <c r="G1845" s="115" t="s">
        <v>1695</v>
      </c>
      <c r="H1845" s="115" t="s">
        <v>315</v>
      </c>
      <c r="I1845" s="115" t="s">
        <v>1934</v>
      </c>
      <c r="J1845" s="115" t="s">
        <v>288</v>
      </c>
      <c r="K1845" s="117">
        <v>889</v>
      </c>
      <c r="L1845" s="117">
        <f t="shared" si="38"/>
        <v>24358.1</v>
      </c>
    </row>
    <row r="1846" spans="1:12" x14ac:dyDescent="0.25">
      <c r="A1846" s="115"/>
      <c r="B1846" s="115"/>
      <c r="C1846" s="115"/>
      <c r="D1846" s="115" t="s">
        <v>493</v>
      </c>
      <c r="E1846" s="115"/>
      <c r="F1846" s="135"/>
      <c r="G1846" s="115"/>
      <c r="H1846" s="115"/>
      <c r="I1846" s="115"/>
      <c r="J1846" s="115"/>
      <c r="K1846" s="114">
        <f>ROUND(SUM(K1801:K1845),5)</f>
        <v>22592.7</v>
      </c>
      <c r="L1846" s="114">
        <f>L1845</f>
        <v>24358.1</v>
      </c>
    </row>
    <row r="1847" spans="1:12" x14ac:dyDescent="0.25">
      <c r="A1847" s="107"/>
      <c r="B1847" s="107"/>
      <c r="C1847" s="107"/>
      <c r="D1847" s="107" t="s">
        <v>246</v>
      </c>
      <c r="E1847" s="107"/>
      <c r="F1847" s="133"/>
      <c r="G1847" s="107"/>
      <c r="H1847" s="107"/>
      <c r="I1847" s="107"/>
      <c r="J1847" s="107"/>
      <c r="K1847" s="134"/>
      <c r="L1847" s="134">
        <v>0</v>
      </c>
    </row>
    <row r="1848" spans="1:12" ht="15.75" thickBot="1" x14ac:dyDescent="0.3">
      <c r="A1848" s="115"/>
      <c r="B1848" s="115"/>
      <c r="C1848" s="115"/>
      <c r="D1848" s="115" t="s">
        <v>982</v>
      </c>
      <c r="E1848" s="115"/>
      <c r="F1848" s="135"/>
      <c r="G1848" s="115"/>
      <c r="H1848" s="115"/>
      <c r="I1848" s="115"/>
      <c r="J1848" s="115"/>
      <c r="K1848" s="117"/>
      <c r="L1848" s="117">
        <f>L1847</f>
        <v>0</v>
      </c>
    </row>
    <row r="1849" spans="1:12" x14ac:dyDescent="0.25">
      <c r="A1849" s="115"/>
      <c r="B1849" s="115"/>
      <c r="C1849" s="115" t="s">
        <v>247</v>
      </c>
      <c r="D1849" s="115"/>
      <c r="E1849" s="115"/>
      <c r="F1849" s="135"/>
      <c r="G1849" s="115"/>
      <c r="H1849" s="115"/>
      <c r="I1849" s="115"/>
      <c r="J1849" s="115"/>
      <c r="K1849" s="114">
        <f>ROUND(K1800+K1846+K1848,5)</f>
        <v>22592.7</v>
      </c>
      <c r="L1849" s="114">
        <f>ROUND(L1800+L1846+L1848,5)</f>
        <v>24358.1</v>
      </c>
    </row>
    <row r="1850" spans="1:12" x14ac:dyDescent="0.25">
      <c r="A1850" s="107"/>
      <c r="B1850" s="107"/>
      <c r="C1850" s="107" t="s">
        <v>983</v>
      </c>
      <c r="D1850" s="107"/>
      <c r="E1850" s="107"/>
      <c r="F1850" s="133"/>
      <c r="G1850" s="107"/>
      <c r="H1850" s="107"/>
      <c r="I1850" s="107"/>
      <c r="J1850" s="107"/>
      <c r="K1850" s="134"/>
      <c r="L1850" s="134">
        <v>0</v>
      </c>
    </row>
    <row r="1851" spans="1:12" x14ac:dyDescent="0.25">
      <c r="A1851" s="115"/>
      <c r="B1851" s="115"/>
      <c r="C1851" s="115" t="s">
        <v>984</v>
      </c>
      <c r="D1851" s="115"/>
      <c r="E1851" s="115"/>
      <c r="F1851" s="135"/>
      <c r="G1851" s="115"/>
      <c r="H1851" s="115"/>
      <c r="I1851" s="115"/>
      <c r="J1851" s="115"/>
      <c r="K1851" s="114"/>
      <c r="L1851" s="114">
        <f>L1850</f>
        <v>0</v>
      </c>
    </row>
    <row r="1852" spans="1:12" x14ac:dyDescent="0.25">
      <c r="A1852" s="107"/>
      <c r="B1852" s="107"/>
      <c r="C1852" s="107" t="s">
        <v>985</v>
      </c>
      <c r="D1852" s="107"/>
      <c r="E1852" s="107"/>
      <c r="F1852" s="133"/>
      <c r="G1852" s="107"/>
      <c r="H1852" s="107"/>
      <c r="I1852" s="107"/>
      <c r="J1852" s="107"/>
      <c r="K1852" s="134"/>
      <c r="L1852" s="134">
        <v>0</v>
      </c>
    </row>
    <row r="1853" spans="1:12" ht="15.75" thickBot="1" x14ac:dyDescent="0.3">
      <c r="A1853" s="115"/>
      <c r="B1853" s="115"/>
      <c r="C1853" s="115" t="s">
        <v>986</v>
      </c>
      <c r="D1853" s="115"/>
      <c r="E1853" s="115"/>
      <c r="F1853" s="135"/>
      <c r="G1853" s="115"/>
      <c r="H1853" s="115"/>
      <c r="I1853" s="115"/>
      <c r="J1853" s="115"/>
      <c r="K1853" s="117"/>
      <c r="L1853" s="117">
        <f>L1852</f>
        <v>0</v>
      </c>
    </row>
    <row r="1854" spans="1:12" x14ac:dyDescent="0.25">
      <c r="A1854" s="115"/>
      <c r="B1854" s="115" t="s">
        <v>248</v>
      </c>
      <c r="C1854" s="115"/>
      <c r="D1854" s="115"/>
      <c r="E1854" s="115"/>
      <c r="F1854" s="135"/>
      <c r="G1854" s="115"/>
      <c r="H1854" s="115"/>
      <c r="I1854" s="115"/>
      <c r="J1854" s="115"/>
      <c r="K1854" s="114">
        <f>ROUND(K1785+K1787+K1789+K1791+K1793+K1795+K1797+K1849+K1851+K1853,5)</f>
        <v>22592.7</v>
      </c>
      <c r="L1854" s="114">
        <f>ROUND(L1785+L1787+L1789+L1791+L1793+L1795+L1797+L1849+L1851+L1853,5)</f>
        <v>24358.1</v>
      </c>
    </row>
    <row r="1855" spans="1:12" x14ac:dyDescent="0.25">
      <c r="A1855" s="107"/>
      <c r="B1855" s="107" t="s">
        <v>987</v>
      </c>
      <c r="C1855" s="107"/>
      <c r="D1855" s="107"/>
      <c r="E1855" s="107"/>
      <c r="F1855" s="133"/>
      <c r="G1855" s="107"/>
      <c r="H1855" s="107"/>
      <c r="I1855" s="107"/>
      <c r="J1855" s="107"/>
      <c r="K1855" s="134"/>
      <c r="L1855" s="134">
        <v>0</v>
      </c>
    </row>
    <row r="1856" spans="1:12" x14ac:dyDescent="0.25">
      <c r="A1856" s="107"/>
      <c r="B1856" s="107"/>
      <c r="C1856" s="107" t="s">
        <v>988</v>
      </c>
      <c r="D1856" s="107"/>
      <c r="E1856" s="107"/>
      <c r="F1856" s="133"/>
      <c r="G1856" s="107"/>
      <c r="H1856" s="107"/>
      <c r="I1856" s="107"/>
      <c r="J1856" s="107"/>
      <c r="K1856" s="134"/>
      <c r="L1856" s="134">
        <v>0</v>
      </c>
    </row>
    <row r="1857" spans="1:12" x14ac:dyDescent="0.25">
      <c r="A1857" s="115"/>
      <c r="B1857" s="115"/>
      <c r="C1857" s="115" t="s">
        <v>989</v>
      </c>
      <c r="D1857" s="115"/>
      <c r="E1857" s="115"/>
      <c r="F1857" s="135"/>
      <c r="G1857" s="115"/>
      <c r="H1857" s="115"/>
      <c r="I1857" s="115"/>
      <c r="J1857" s="115"/>
      <c r="K1857" s="114"/>
      <c r="L1857" s="114">
        <f>L1856</f>
        <v>0</v>
      </c>
    </row>
    <row r="1858" spans="1:12" x14ac:dyDescent="0.25">
      <c r="A1858" s="107"/>
      <c r="B1858" s="107"/>
      <c r="C1858" s="107" t="s">
        <v>990</v>
      </c>
      <c r="D1858" s="107"/>
      <c r="E1858" s="107"/>
      <c r="F1858" s="133"/>
      <c r="G1858" s="107"/>
      <c r="H1858" s="107"/>
      <c r="I1858" s="107"/>
      <c r="J1858" s="107"/>
      <c r="K1858" s="134"/>
      <c r="L1858" s="134">
        <v>0</v>
      </c>
    </row>
    <row r="1859" spans="1:12" ht="15.75" thickBot="1" x14ac:dyDescent="0.3">
      <c r="A1859" s="101"/>
      <c r="B1859" s="101"/>
      <c r="C1859" s="101"/>
      <c r="D1859" s="101"/>
      <c r="E1859" s="115" t="s">
        <v>329</v>
      </c>
      <c r="F1859" s="135">
        <v>43707</v>
      </c>
      <c r="G1859" s="115" t="s">
        <v>1737</v>
      </c>
      <c r="H1859" s="115" t="s">
        <v>337</v>
      </c>
      <c r="I1859" s="115" t="s">
        <v>1804</v>
      </c>
      <c r="J1859" s="115" t="s">
        <v>99</v>
      </c>
      <c r="K1859" s="117">
        <v>8250</v>
      </c>
      <c r="L1859" s="117">
        <f>ROUND(L1858+K1859,5)</f>
        <v>8250</v>
      </c>
    </row>
    <row r="1860" spans="1:12" x14ac:dyDescent="0.25">
      <c r="A1860" s="115"/>
      <c r="B1860" s="115"/>
      <c r="C1860" s="115" t="s">
        <v>991</v>
      </c>
      <c r="D1860" s="115"/>
      <c r="E1860" s="115"/>
      <c r="F1860" s="135"/>
      <c r="G1860" s="115"/>
      <c r="H1860" s="115"/>
      <c r="I1860" s="115"/>
      <c r="J1860" s="115"/>
      <c r="K1860" s="114">
        <f>ROUND(SUM(K1858:K1859),5)</f>
        <v>8250</v>
      </c>
      <c r="L1860" s="114">
        <f>L1859</f>
        <v>8250</v>
      </c>
    </row>
    <row r="1861" spans="1:12" x14ac:dyDescent="0.25">
      <c r="A1861" s="107"/>
      <c r="B1861" s="107"/>
      <c r="C1861" s="107" t="s">
        <v>1183</v>
      </c>
      <c r="D1861" s="107"/>
      <c r="E1861" s="107"/>
      <c r="F1861" s="133"/>
      <c r="G1861" s="107"/>
      <c r="H1861" s="107"/>
      <c r="I1861" s="107"/>
      <c r="J1861" s="107"/>
      <c r="K1861" s="134"/>
      <c r="L1861" s="134">
        <v>0</v>
      </c>
    </row>
    <row r="1862" spans="1:12" x14ac:dyDescent="0.25">
      <c r="A1862" s="115"/>
      <c r="B1862" s="115"/>
      <c r="C1862" s="115"/>
      <c r="D1862" s="115"/>
      <c r="E1862" s="115" t="s">
        <v>375</v>
      </c>
      <c r="F1862" s="135">
        <v>43686</v>
      </c>
      <c r="G1862" s="115" t="s">
        <v>1573</v>
      </c>
      <c r="H1862" s="115" t="s">
        <v>1574</v>
      </c>
      <c r="I1862" s="115" t="s">
        <v>1935</v>
      </c>
      <c r="J1862" s="115" t="s">
        <v>288</v>
      </c>
      <c r="K1862" s="114">
        <v>125</v>
      </c>
      <c r="L1862" s="114">
        <f t="shared" ref="L1862:L1868" si="39">ROUND(L1861+K1862,5)</f>
        <v>125</v>
      </c>
    </row>
    <row r="1863" spans="1:12" x14ac:dyDescent="0.25">
      <c r="A1863" s="115"/>
      <c r="B1863" s="115"/>
      <c r="C1863" s="115"/>
      <c r="D1863" s="115"/>
      <c r="E1863" s="115" t="s">
        <v>375</v>
      </c>
      <c r="F1863" s="135">
        <v>43692</v>
      </c>
      <c r="G1863" s="115" t="s">
        <v>1614</v>
      </c>
      <c r="H1863" s="115" t="s">
        <v>1574</v>
      </c>
      <c r="I1863" s="115" t="s">
        <v>1615</v>
      </c>
      <c r="J1863" s="115" t="s">
        <v>288</v>
      </c>
      <c r="K1863" s="114">
        <v>37.5</v>
      </c>
      <c r="L1863" s="114">
        <f t="shared" si="39"/>
        <v>162.5</v>
      </c>
    </row>
    <row r="1864" spans="1:12" x14ac:dyDescent="0.25">
      <c r="A1864" s="115"/>
      <c r="B1864" s="115"/>
      <c r="C1864" s="115"/>
      <c r="D1864" s="115"/>
      <c r="E1864" s="115" t="s">
        <v>375</v>
      </c>
      <c r="F1864" s="135">
        <v>43692</v>
      </c>
      <c r="G1864" s="115" t="s">
        <v>1611</v>
      </c>
      <c r="H1864" s="115" t="s">
        <v>1612</v>
      </c>
      <c r="I1864" s="115" t="s">
        <v>1613</v>
      </c>
      <c r="J1864" s="115" t="s">
        <v>288</v>
      </c>
      <c r="K1864" s="114">
        <v>37.5</v>
      </c>
      <c r="L1864" s="114">
        <f t="shared" si="39"/>
        <v>200</v>
      </c>
    </row>
    <row r="1865" spans="1:12" x14ac:dyDescent="0.25">
      <c r="A1865" s="115"/>
      <c r="B1865" s="115"/>
      <c r="C1865" s="115"/>
      <c r="D1865" s="115"/>
      <c r="E1865" s="115" t="s">
        <v>375</v>
      </c>
      <c r="F1865" s="135">
        <v>43700</v>
      </c>
      <c r="G1865" s="115" t="s">
        <v>1664</v>
      </c>
      <c r="H1865" s="115" t="s">
        <v>1612</v>
      </c>
      <c r="I1865" s="115" t="s">
        <v>1665</v>
      </c>
      <c r="J1865" s="115" t="s">
        <v>288</v>
      </c>
      <c r="K1865" s="114">
        <v>37.5</v>
      </c>
      <c r="L1865" s="114">
        <f t="shared" si="39"/>
        <v>237.5</v>
      </c>
    </row>
    <row r="1866" spans="1:12" x14ac:dyDescent="0.25">
      <c r="A1866" s="115"/>
      <c r="B1866" s="115"/>
      <c r="C1866" s="115"/>
      <c r="D1866" s="115"/>
      <c r="E1866" s="115" t="s">
        <v>375</v>
      </c>
      <c r="F1866" s="135">
        <v>43700</v>
      </c>
      <c r="G1866" s="115" t="s">
        <v>1661</v>
      </c>
      <c r="H1866" s="115" t="s">
        <v>1662</v>
      </c>
      <c r="I1866" s="115" t="s">
        <v>1936</v>
      </c>
      <c r="J1866" s="115" t="s">
        <v>288</v>
      </c>
      <c r="K1866" s="114">
        <v>37.5</v>
      </c>
      <c r="L1866" s="114">
        <f t="shared" si="39"/>
        <v>275</v>
      </c>
    </row>
    <row r="1867" spans="1:12" x14ac:dyDescent="0.25">
      <c r="A1867" s="115"/>
      <c r="B1867" s="115"/>
      <c r="C1867" s="115"/>
      <c r="D1867" s="115"/>
      <c r="E1867" s="115" t="s">
        <v>375</v>
      </c>
      <c r="F1867" s="135">
        <v>43708</v>
      </c>
      <c r="G1867" s="115" t="s">
        <v>1697</v>
      </c>
      <c r="H1867" s="115" t="s">
        <v>1574</v>
      </c>
      <c r="I1867" s="115" t="s">
        <v>1698</v>
      </c>
      <c r="J1867" s="115" t="s">
        <v>288</v>
      </c>
      <c r="K1867" s="114">
        <v>37.5</v>
      </c>
      <c r="L1867" s="114">
        <f t="shared" si="39"/>
        <v>312.5</v>
      </c>
    </row>
    <row r="1868" spans="1:12" ht="15.75" thickBot="1" x14ac:dyDescent="0.3">
      <c r="A1868" s="115"/>
      <c r="B1868" s="115"/>
      <c r="C1868" s="115"/>
      <c r="D1868" s="115"/>
      <c r="E1868" s="115" t="s">
        <v>375</v>
      </c>
      <c r="F1868" s="135">
        <v>43708</v>
      </c>
      <c r="G1868" s="115" t="s">
        <v>1699</v>
      </c>
      <c r="H1868" s="115" t="s">
        <v>1612</v>
      </c>
      <c r="I1868" s="115" t="s">
        <v>1700</v>
      </c>
      <c r="J1868" s="115" t="s">
        <v>288</v>
      </c>
      <c r="K1868" s="117">
        <v>37.5</v>
      </c>
      <c r="L1868" s="117">
        <f t="shared" si="39"/>
        <v>350</v>
      </c>
    </row>
    <row r="1869" spans="1:12" x14ac:dyDescent="0.25">
      <c r="A1869" s="115"/>
      <c r="B1869" s="115"/>
      <c r="C1869" s="115" t="s">
        <v>1937</v>
      </c>
      <c r="D1869" s="115"/>
      <c r="E1869" s="115"/>
      <c r="F1869" s="135"/>
      <c r="G1869" s="115"/>
      <c r="H1869" s="115"/>
      <c r="I1869" s="115"/>
      <c r="J1869" s="115"/>
      <c r="K1869" s="114">
        <f>ROUND(SUM(K1861:K1868),5)</f>
        <v>350</v>
      </c>
      <c r="L1869" s="114">
        <f>L1868</f>
        <v>350</v>
      </c>
    </row>
    <row r="1870" spans="1:12" x14ac:dyDescent="0.25">
      <c r="A1870" s="107"/>
      <c r="B1870" s="107"/>
      <c r="C1870" s="107" t="s">
        <v>992</v>
      </c>
      <c r="D1870" s="107"/>
      <c r="E1870" s="107"/>
      <c r="F1870" s="133"/>
      <c r="G1870" s="107"/>
      <c r="H1870" s="107"/>
      <c r="I1870" s="107"/>
      <c r="J1870" s="107"/>
      <c r="K1870" s="134"/>
      <c r="L1870" s="134">
        <v>0</v>
      </c>
    </row>
    <row r="1871" spans="1:12" ht="15.75" thickBot="1" x14ac:dyDescent="0.3">
      <c r="A1871" s="101"/>
      <c r="B1871" s="101"/>
      <c r="C1871" s="101"/>
      <c r="D1871" s="101"/>
      <c r="E1871" s="115" t="s">
        <v>375</v>
      </c>
      <c r="F1871" s="135">
        <v>43703</v>
      </c>
      <c r="G1871" s="115" t="s">
        <v>1668</v>
      </c>
      <c r="H1871" s="115" t="s">
        <v>1119</v>
      </c>
      <c r="I1871" s="115" t="s">
        <v>1291</v>
      </c>
      <c r="J1871" s="115" t="s">
        <v>288</v>
      </c>
      <c r="K1871" s="117">
        <v>163.07</v>
      </c>
      <c r="L1871" s="117">
        <f>ROUND(L1870+K1871,5)</f>
        <v>163.07</v>
      </c>
    </row>
    <row r="1872" spans="1:12" x14ac:dyDescent="0.25">
      <c r="A1872" s="115"/>
      <c r="B1872" s="115"/>
      <c r="C1872" s="115" t="s">
        <v>993</v>
      </c>
      <c r="D1872" s="115"/>
      <c r="E1872" s="115"/>
      <c r="F1872" s="135"/>
      <c r="G1872" s="115"/>
      <c r="H1872" s="115"/>
      <c r="I1872" s="115"/>
      <c r="J1872" s="115"/>
      <c r="K1872" s="114">
        <f>ROUND(SUM(K1870:K1871),5)</f>
        <v>163.07</v>
      </c>
      <c r="L1872" s="114">
        <f>L1871</f>
        <v>163.07</v>
      </c>
    </row>
    <row r="1873" spans="1:12" x14ac:dyDescent="0.25">
      <c r="A1873" s="107"/>
      <c r="B1873" s="107"/>
      <c r="C1873" s="107" t="s">
        <v>994</v>
      </c>
      <c r="D1873" s="107"/>
      <c r="E1873" s="107"/>
      <c r="F1873" s="133"/>
      <c r="G1873" s="107"/>
      <c r="H1873" s="107"/>
      <c r="I1873" s="107"/>
      <c r="J1873" s="107"/>
      <c r="K1873" s="134"/>
      <c r="L1873" s="134">
        <v>0</v>
      </c>
    </row>
    <row r="1874" spans="1:12" ht="15.75" thickBot="1" x14ac:dyDescent="0.3">
      <c r="A1874" s="115"/>
      <c r="B1874" s="115"/>
      <c r="C1874" s="115" t="s">
        <v>995</v>
      </c>
      <c r="D1874" s="115"/>
      <c r="E1874" s="115"/>
      <c r="F1874" s="135"/>
      <c r="G1874" s="115"/>
      <c r="H1874" s="115"/>
      <c r="I1874" s="115"/>
      <c r="J1874" s="115"/>
      <c r="K1874" s="117"/>
      <c r="L1874" s="117">
        <f>L1873</f>
        <v>0</v>
      </c>
    </row>
    <row r="1875" spans="1:12" x14ac:dyDescent="0.25">
      <c r="A1875" s="115"/>
      <c r="B1875" s="115" t="s">
        <v>996</v>
      </c>
      <c r="C1875" s="115"/>
      <c r="D1875" s="115"/>
      <c r="E1875" s="115"/>
      <c r="F1875" s="135"/>
      <c r="G1875" s="115"/>
      <c r="H1875" s="115"/>
      <c r="I1875" s="115"/>
      <c r="J1875" s="115"/>
      <c r="K1875" s="114">
        <f>ROUND(K1857+K1860+K1869+K1872+K1874,5)</f>
        <v>8763.07</v>
      </c>
      <c r="L1875" s="114">
        <f>ROUND(L1857+L1860+L1869+L1872+L1874,5)</f>
        <v>8763.07</v>
      </c>
    </row>
    <row r="1876" spans="1:12" x14ac:dyDescent="0.25">
      <c r="A1876" s="107"/>
      <c r="B1876" s="107" t="s">
        <v>249</v>
      </c>
      <c r="C1876" s="107"/>
      <c r="D1876" s="107"/>
      <c r="E1876" s="107"/>
      <c r="F1876" s="133"/>
      <c r="G1876" s="107"/>
      <c r="H1876" s="107"/>
      <c r="I1876" s="107"/>
      <c r="J1876" s="107"/>
      <c r="K1876" s="134"/>
      <c r="L1876" s="134">
        <v>0</v>
      </c>
    </row>
    <row r="1877" spans="1:12" x14ac:dyDescent="0.25">
      <c r="A1877" s="107"/>
      <c r="B1877" s="107"/>
      <c r="C1877" s="107" t="s">
        <v>997</v>
      </c>
      <c r="D1877" s="107"/>
      <c r="E1877" s="107"/>
      <c r="F1877" s="133"/>
      <c r="G1877" s="107"/>
      <c r="H1877" s="107"/>
      <c r="I1877" s="107"/>
      <c r="J1877" s="107"/>
      <c r="K1877" s="134"/>
      <c r="L1877" s="134">
        <v>0</v>
      </c>
    </row>
    <row r="1878" spans="1:12" x14ac:dyDescent="0.25">
      <c r="A1878" s="107"/>
      <c r="B1878" s="107"/>
      <c r="C1878" s="107"/>
      <c r="D1878" s="107" t="s">
        <v>998</v>
      </c>
      <c r="E1878" s="107"/>
      <c r="F1878" s="133"/>
      <c r="G1878" s="107"/>
      <c r="H1878" s="107"/>
      <c r="I1878" s="107"/>
      <c r="J1878" s="107"/>
      <c r="K1878" s="134"/>
      <c r="L1878" s="134">
        <v>0</v>
      </c>
    </row>
    <row r="1879" spans="1:12" x14ac:dyDescent="0.25">
      <c r="A1879" s="115"/>
      <c r="B1879" s="115"/>
      <c r="C1879" s="115"/>
      <c r="D1879" s="115" t="s">
        <v>999</v>
      </c>
      <c r="E1879" s="115"/>
      <c r="F1879" s="135"/>
      <c r="G1879" s="115"/>
      <c r="H1879" s="115"/>
      <c r="I1879" s="115"/>
      <c r="J1879" s="115"/>
      <c r="K1879" s="114"/>
      <c r="L1879" s="114">
        <f>L1878</f>
        <v>0</v>
      </c>
    </row>
    <row r="1880" spans="1:12" x14ac:dyDescent="0.25">
      <c r="A1880" s="107"/>
      <c r="B1880" s="107"/>
      <c r="C1880" s="107"/>
      <c r="D1880" s="107" t="s">
        <v>1000</v>
      </c>
      <c r="E1880" s="107"/>
      <c r="F1880" s="133"/>
      <c r="G1880" s="107"/>
      <c r="H1880" s="107"/>
      <c r="I1880" s="107"/>
      <c r="J1880" s="107"/>
      <c r="K1880" s="134"/>
      <c r="L1880" s="134">
        <v>0</v>
      </c>
    </row>
    <row r="1881" spans="1:12" x14ac:dyDescent="0.25">
      <c r="A1881" s="115"/>
      <c r="B1881" s="115"/>
      <c r="C1881" s="115"/>
      <c r="D1881" s="115" t="s">
        <v>1001</v>
      </c>
      <c r="E1881" s="115"/>
      <c r="F1881" s="135"/>
      <c r="G1881" s="115"/>
      <c r="H1881" s="115"/>
      <c r="I1881" s="115"/>
      <c r="J1881" s="115"/>
      <c r="K1881" s="114"/>
      <c r="L1881" s="114">
        <f>L1880</f>
        <v>0</v>
      </c>
    </row>
    <row r="1882" spans="1:12" x14ac:dyDescent="0.25">
      <c r="A1882" s="107"/>
      <c r="B1882" s="107"/>
      <c r="C1882" s="107"/>
      <c r="D1882" s="107" t="s">
        <v>1002</v>
      </c>
      <c r="E1882" s="107"/>
      <c r="F1882" s="133"/>
      <c r="G1882" s="107"/>
      <c r="H1882" s="107"/>
      <c r="I1882" s="107"/>
      <c r="J1882" s="107"/>
      <c r="K1882" s="134"/>
      <c r="L1882" s="134">
        <v>0</v>
      </c>
    </row>
    <row r="1883" spans="1:12" x14ac:dyDescent="0.25">
      <c r="A1883" s="115"/>
      <c r="B1883" s="115"/>
      <c r="C1883" s="115"/>
      <c r="D1883" s="115" t="s">
        <v>1003</v>
      </c>
      <c r="E1883" s="115"/>
      <c r="F1883" s="135"/>
      <c r="G1883" s="115"/>
      <c r="H1883" s="115"/>
      <c r="I1883" s="115"/>
      <c r="J1883" s="115"/>
      <c r="K1883" s="114"/>
      <c r="L1883" s="114">
        <f>L1882</f>
        <v>0</v>
      </c>
    </row>
    <row r="1884" spans="1:12" x14ac:dyDescent="0.25">
      <c r="A1884" s="107"/>
      <c r="B1884" s="107"/>
      <c r="C1884" s="107"/>
      <c r="D1884" s="107" t="s">
        <v>1004</v>
      </c>
      <c r="E1884" s="107"/>
      <c r="F1884" s="133"/>
      <c r="G1884" s="107"/>
      <c r="H1884" s="107"/>
      <c r="I1884" s="107"/>
      <c r="J1884" s="107"/>
      <c r="K1884" s="134"/>
      <c r="L1884" s="134">
        <v>0</v>
      </c>
    </row>
    <row r="1885" spans="1:12" ht="15.75" thickBot="1" x14ac:dyDescent="0.3">
      <c r="A1885" s="115"/>
      <c r="B1885" s="115"/>
      <c r="C1885" s="115"/>
      <c r="D1885" s="115" t="s">
        <v>1005</v>
      </c>
      <c r="E1885" s="115"/>
      <c r="F1885" s="135"/>
      <c r="G1885" s="115"/>
      <c r="H1885" s="115"/>
      <c r="I1885" s="115"/>
      <c r="J1885" s="115"/>
      <c r="K1885" s="117"/>
      <c r="L1885" s="117">
        <f>L1884</f>
        <v>0</v>
      </c>
    </row>
    <row r="1886" spans="1:12" x14ac:dyDescent="0.25">
      <c r="A1886" s="115"/>
      <c r="B1886" s="115"/>
      <c r="C1886" s="115" t="s">
        <v>1006</v>
      </c>
      <c r="D1886" s="115"/>
      <c r="E1886" s="115"/>
      <c r="F1886" s="135"/>
      <c r="G1886" s="115"/>
      <c r="H1886" s="115"/>
      <c r="I1886" s="115"/>
      <c r="J1886" s="115"/>
      <c r="K1886" s="114"/>
      <c r="L1886" s="114">
        <f>ROUND(L1879+L1881+L1883+L1885,5)</f>
        <v>0</v>
      </c>
    </row>
    <row r="1887" spans="1:12" x14ac:dyDescent="0.25">
      <c r="A1887" s="107"/>
      <c r="B1887" s="107"/>
      <c r="C1887" s="107" t="s">
        <v>1007</v>
      </c>
      <c r="D1887" s="107"/>
      <c r="E1887" s="107"/>
      <c r="F1887" s="133"/>
      <c r="G1887" s="107"/>
      <c r="H1887" s="107"/>
      <c r="I1887" s="107"/>
      <c r="J1887" s="107"/>
      <c r="K1887" s="134"/>
      <c r="L1887" s="134">
        <v>0</v>
      </c>
    </row>
    <row r="1888" spans="1:12" x14ac:dyDescent="0.25">
      <c r="A1888" s="115"/>
      <c r="B1888" s="115"/>
      <c r="C1888" s="115" t="s">
        <v>1008</v>
      </c>
      <c r="D1888" s="115"/>
      <c r="E1888" s="115"/>
      <c r="F1888" s="135"/>
      <c r="G1888" s="115"/>
      <c r="H1888" s="115"/>
      <c r="I1888" s="115"/>
      <c r="J1888" s="115"/>
      <c r="K1888" s="114"/>
      <c r="L1888" s="114">
        <f>L1887</f>
        <v>0</v>
      </c>
    </row>
    <row r="1889" spans="1:12" x14ac:dyDescent="0.25">
      <c r="A1889" s="107"/>
      <c r="B1889" s="107"/>
      <c r="C1889" s="107" t="s">
        <v>1009</v>
      </c>
      <c r="D1889" s="107"/>
      <c r="E1889" s="107"/>
      <c r="F1889" s="133"/>
      <c r="G1889" s="107"/>
      <c r="H1889" s="107"/>
      <c r="I1889" s="107"/>
      <c r="J1889" s="107"/>
      <c r="K1889" s="134"/>
      <c r="L1889" s="134">
        <v>0</v>
      </c>
    </row>
    <row r="1890" spans="1:12" x14ac:dyDescent="0.25">
      <c r="A1890" s="115"/>
      <c r="B1890" s="115"/>
      <c r="C1890" s="115" t="s">
        <v>1010</v>
      </c>
      <c r="D1890" s="115"/>
      <c r="E1890" s="115"/>
      <c r="F1890" s="135"/>
      <c r="G1890" s="115"/>
      <c r="H1890" s="115"/>
      <c r="I1890" s="115"/>
      <c r="J1890" s="115"/>
      <c r="K1890" s="114"/>
      <c r="L1890" s="114">
        <f>L1889</f>
        <v>0</v>
      </c>
    </row>
    <row r="1891" spans="1:12" x14ac:dyDescent="0.25">
      <c r="A1891" s="107"/>
      <c r="B1891" s="107"/>
      <c r="C1891" s="107" t="s">
        <v>250</v>
      </c>
      <c r="D1891" s="107"/>
      <c r="E1891" s="107"/>
      <c r="F1891" s="133"/>
      <c r="G1891" s="107"/>
      <c r="H1891" s="107"/>
      <c r="I1891" s="107"/>
      <c r="J1891" s="107"/>
      <c r="K1891" s="134"/>
      <c r="L1891" s="134">
        <v>0</v>
      </c>
    </row>
    <row r="1892" spans="1:12" x14ac:dyDescent="0.25">
      <c r="A1892" s="115"/>
      <c r="B1892" s="115"/>
      <c r="C1892" s="115" t="s">
        <v>1011</v>
      </c>
      <c r="D1892" s="115"/>
      <c r="E1892" s="115"/>
      <c r="F1892" s="135"/>
      <c r="G1892" s="115"/>
      <c r="H1892" s="115"/>
      <c r="I1892" s="115"/>
      <c r="J1892" s="115"/>
      <c r="K1892" s="114"/>
      <c r="L1892" s="114">
        <f>L1891</f>
        <v>0</v>
      </c>
    </row>
    <row r="1893" spans="1:12" x14ac:dyDescent="0.25">
      <c r="A1893" s="107"/>
      <c r="B1893" s="107"/>
      <c r="C1893" s="107" t="s">
        <v>1012</v>
      </c>
      <c r="D1893" s="107"/>
      <c r="E1893" s="107"/>
      <c r="F1893" s="133"/>
      <c r="G1893" s="107"/>
      <c r="H1893" s="107"/>
      <c r="I1893" s="107"/>
      <c r="J1893" s="107"/>
      <c r="K1893" s="134"/>
      <c r="L1893" s="134">
        <v>0</v>
      </c>
    </row>
    <row r="1894" spans="1:12" x14ac:dyDescent="0.25">
      <c r="A1894" s="115"/>
      <c r="B1894" s="115"/>
      <c r="C1894" s="115" t="s">
        <v>1013</v>
      </c>
      <c r="D1894" s="115"/>
      <c r="E1894" s="115"/>
      <c r="F1894" s="135"/>
      <c r="G1894" s="115"/>
      <c r="H1894" s="115"/>
      <c r="I1894" s="115"/>
      <c r="J1894" s="115"/>
      <c r="K1894" s="114"/>
      <c r="L1894" s="114">
        <f>L1893</f>
        <v>0</v>
      </c>
    </row>
    <row r="1895" spans="1:12" x14ac:dyDescent="0.25">
      <c r="A1895" s="107"/>
      <c r="B1895" s="107"/>
      <c r="C1895" s="107" t="s">
        <v>1014</v>
      </c>
      <c r="D1895" s="107"/>
      <c r="E1895" s="107"/>
      <c r="F1895" s="133"/>
      <c r="G1895" s="107"/>
      <c r="H1895" s="107"/>
      <c r="I1895" s="107"/>
      <c r="J1895" s="107"/>
      <c r="K1895" s="134"/>
      <c r="L1895" s="134">
        <v>0</v>
      </c>
    </row>
    <row r="1896" spans="1:12" x14ac:dyDescent="0.25">
      <c r="A1896" s="115"/>
      <c r="B1896" s="115"/>
      <c r="C1896" s="115" t="s">
        <v>1015</v>
      </c>
      <c r="D1896" s="115"/>
      <c r="E1896" s="115"/>
      <c r="F1896" s="135"/>
      <c r="G1896" s="115"/>
      <c r="H1896" s="115"/>
      <c r="I1896" s="115"/>
      <c r="J1896" s="115"/>
      <c r="K1896" s="114"/>
      <c r="L1896" s="114">
        <f>L1895</f>
        <v>0</v>
      </c>
    </row>
    <row r="1897" spans="1:12" x14ac:dyDescent="0.25">
      <c r="A1897" s="107"/>
      <c r="B1897" s="107"/>
      <c r="C1897" s="107" t="s">
        <v>1016</v>
      </c>
      <c r="D1897" s="107"/>
      <c r="E1897" s="107"/>
      <c r="F1897" s="133"/>
      <c r="G1897" s="107"/>
      <c r="H1897" s="107"/>
      <c r="I1897" s="107"/>
      <c r="J1897" s="107"/>
      <c r="K1897" s="134"/>
      <c r="L1897" s="134">
        <v>0</v>
      </c>
    </row>
    <row r="1898" spans="1:12" x14ac:dyDescent="0.25">
      <c r="A1898" s="115"/>
      <c r="B1898" s="115"/>
      <c r="C1898" s="115" t="s">
        <v>1017</v>
      </c>
      <c r="D1898" s="115"/>
      <c r="E1898" s="115"/>
      <c r="F1898" s="135"/>
      <c r="G1898" s="115"/>
      <c r="H1898" s="115"/>
      <c r="I1898" s="115"/>
      <c r="J1898" s="115"/>
      <c r="K1898" s="114"/>
      <c r="L1898" s="114">
        <f>L1897</f>
        <v>0</v>
      </c>
    </row>
    <row r="1899" spans="1:12" x14ac:dyDescent="0.25">
      <c r="A1899" s="107"/>
      <c r="B1899" s="107"/>
      <c r="C1899" s="107" t="s">
        <v>1018</v>
      </c>
      <c r="D1899" s="107"/>
      <c r="E1899" s="107"/>
      <c r="F1899" s="133"/>
      <c r="G1899" s="107"/>
      <c r="H1899" s="107"/>
      <c r="I1899" s="107"/>
      <c r="J1899" s="107"/>
      <c r="K1899" s="134"/>
      <c r="L1899" s="134">
        <v>0</v>
      </c>
    </row>
    <row r="1900" spans="1:12" x14ac:dyDescent="0.25">
      <c r="A1900" s="115"/>
      <c r="B1900" s="115"/>
      <c r="C1900" s="115" t="s">
        <v>1019</v>
      </c>
      <c r="D1900" s="115"/>
      <c r="E1900" s="115"/>
      <c r="F1900" s="135"/>
      <c r="G1900" s="115"/>
      <c r="H1900" s="115"/>
      <c r="I1900" s="115"/>
      <c r="J1900" s="115"/>
      <c r="K1900" s="114"/>
      <c r="L1900" s="114">
        <f>L1899</f>
        <v>0</v>
      </c>
    </row>
    <row r="1901" spans="1:12" x14ac:dyDescent="0.25">
      <c r="A1901" s="107"/>
      <c r="B1901" s="107"/>
      <c r="C1901" s="107" t="s">
        <v>1020</v>
      </c>
      <c r="D1901" s="107"/>
      <c r="E1901" s="107"/>
      <c r="F1901" s="133"/>
      <c r="G1901" s="107"/>
      <c r="H1901" s="107"/>
      <c r="I1901" s="107"/>
      <c r="J1901" s="107"/>
      <c r="K1901" s="134"/>
      <c r="L1901" s="134">
        <v>0</v>
      </c>
    </row>
    <row r="1902" spans="1:12" x14ac:dyDescent="0.25">
      <c r="A1902" s="115"/>
      <c r="B1902" s="115"/>
      <c r="C1902" s="115" t="s">
        <v>1021</v>
      </c>
      <c r="D1902" s="115"/>
      <c r="E1902" s="115"/>
      <c r="F1902" s="135"/>
      <c r="G1902" s="115"/>
      <c r="H1902" s="115"/>
      <c r="I1902" s="115"/>
      <c r="J1902" s="115"/>
      <c r="K1902" s="114"/>
      <c r="L1902" s="114">
        <f>L1901</f>
        <v>0</v>
      </c>
    </row>
    <row r="1903" spans="1:12" x14ac:dyDescent="0.25">
      <c r="A1903" s="107"/>
      <c r="B1903" s="107"/>
      <c r="C1903" s="107" t="s">
        <v>1022</v>
      </c>
      <c r="D1903" s="107"/>
      <c r="E1903" s="107"/>
      <c r="F1903" s="133"/>
      <c r="G1903" s="107"/>
      <c r="H1903" s="107"/>
      <c r="I1903" s="107"/>
      <c r="J1903" s="107"/>
      <c r="K1903" s="134"/>
      <c r="L1903" s="134">
        <v>0</v>
      </c>
    </row>
    <row r="1904" spans="1:12" x14ac:dyDescent="0.25">
      <c r="A1904" s="115"/>
      <c r="B1904" s="115"/>
      <c r="C1904" s="115" t="s">
        <v>1023</v>
      </c>
      <c r="D1904" s="115"/>
      <c r="E1904" s="115"/>
      <c r="F1904" s="135"/>
      <c r="G1904" s="115"/>
      <c r="H1904" s="115"/>
      <c r="I1904" s="115"/>
      <c r="J1904" s="115"/>
      <c r="K1904" s="114"/>
      <c r="L1904" s="114">
        <f>L1903</f>
        <v>0</v>
      </c>
    </row>
    <row r="1905" spans="1:12" x14ac:dyDescent="0.25">
      <c r="A1905" s="107"/>
      <c r="B1905" s="107"/>
      <c r="C1905" s="107" t="s">
        <v>1024</v>
      </c>
      <c r="D1905" s="107"/>
      <c r="E1905" s="107"/>
      <c r="F1905" s="133"/>
      <c r="G1905" s="107"/>
      <c r="H1905" s="107"/>
      <c r="I1905" s="107"/>
      <c r="J1905" s="107"/>
      <c r="K1905" s="134"/>
      <c r="L1905" s="134">
        <v>0</v>
      </c>
    </row>
    <row r="1906" spans="1:12" x14ac:dyDescent="0.25">
      <c r="A1906" s="115"/>
      <c r="B1906" s="115"/>
      <c r="C1906" s="115" t="s">
        <v>1025</v>
      </c>
      <c r="D1906" s="115"/>
      <c r="E1906" s="115"/>
      <c r="F1906" s="135"/>
      <c r="G1906" s="115"/>
      <c r="H1906" s="115"/>
      <c r="I1906" s="115"/>
      <c r="J1906" s="115"/>
      <c r="K1906" s="114"/>
      <c r="L1906" s="114">
        <f>L1905</f>
        <v>0</v>
      </c>
    </row>
    <row r="1907" spans="1:12" x14ac:dyDescent="0.25">
      <c r="A1907" s="107"/>
      <c r="B1907" s="107"/>
      <c r="C1907" s="107" t="s">
        <v>1026</v>
      </c>
      <c r="D1907" s="107"/>
      <c r="E1907" s="107"/>
      <c r="F1907" s="133"/>
      <c r="G1907" s="107"/>
      <c r="H1907" s="107"/>
      <c r="I1907" s="107"/>
      <c r="J1907" s="107"/>
      <c r="K1907" s="134"/>
      <c r="L1907" s="134">
        <v>0</v>
      </c>
    </row>
    <row r="1908" spans="1:12" x14ac:dyDescent="0.25">
      <c r="A1908" s="115"/>
      <c r="B1908" s="115"/>
      <c r="C1908" s="115" t="s">
        <v>1027</v>
      </c>
      <c r="D1908" s="115"/>
      <c r="E1908" s="115"/>
      <c r="F1908" s="135"/>
      <c r="G1908" s="115"/>
      <c r="H1908" s="115"/>
      <c r="I1908" s="115"/>
      <c r="J1908" s="115"/>
      <c r="K1908" s="114"/>
      <c r="L1908" s="114">
        <f>L1907</f>
        <v>0</v>
      </c>
    </row>
    <row r="1909" spans="1:12" x14ac:dyDescent="0.25">
      <c r="A1909" s="107"/>
      <c r="B1909" s="107"/>
      <c r="C1909" s="107" t="s">
        <v>1028</v>
      </c>
      <c r="D1909" s="107"/>
      <c r="E1909" s="107"/>
      <c r="F1909" s="133"/>
      <c r="G1909" s="107"/>
      <c r="H1909" s="107"/>
      <c r="I1909" s="107"/>
      <c r="J1909" s="107"/>
      <c r="K1909" s="134"/>
      <c r="L1909" s="134">
        <v>0</v>
      </c>
    </row>
    <row r="1910" spans="1:12" x14ac:dyDescent="0.25">
      <c r="A1910" s="115"/>
      <c r="B1910" s="115"/>
      <c r="C1910" s="115" t="s">
        <v>1029</v>
      </c>
      <c r="D1910" s="115"/>
      <c r="E1910" s="115"/>
      <c r="F1910" s="135"/>
      <c r="G1910" s="115"/>
      <c r="H1910" s="115"/>
      <c r="I1910" s="115"/>
      <c r="J1910" s="115"/>
      <c r="K1910" s="114"/>
      <c r="L1910" s="114">
        <f>L1909</f>
        <v>0</v>
      </c>
    </row>
    <row r="1911" spans="1:12" x14ac:dyDescent="0.25">
      <c r="A1911" s="107"/>
      <c r="B1911" s="107"/>
      <c r="C1911" s="107" t="s">
        <v>251</v>
      </c>
      <c r="D1911" s="107"/>
      <c r="E1911" s="107"/>
      <c r="F1911" s="133"/>
      <c r="G1911" s="107"/>
      <c r="H1911" s="107"/>
      <c r="I1911" s="107"/>
      <c r="J1911" s="107"/>
      <c r="K1911" s="134"/>
      <c r="L1911" s="134">
        <v>0</v>
      </c>
    </row>
    <row r="1912" spans="1:12" x14ac:dyDescent="0.25">
      <c r="A1912" s="115"/>
      <c r="B1912" s="115"/>
      <c r="C1912" s="115" t="s">
        <v>1030</v>
      </c>
      <c r="D1912" s="115"/>
      <c r="E1912" s="115"/>
      <c r="F1912" s="135"/>
      <c r="G1912" s="115"/>
      <c r="H1912" s="115"/>
      <c r="I1912" s="115"/>
      <c r="J1912" s="115"/>
      <c r="K1912" s="114"/>
      <c r="L1912" s="114">
        <f>L1911</f>
        <v>0</v>
      </c>
    </row>
    <row r="1913" spans="1:12" x14ac:dyDescent="0.25">
      <c r="A1913" s="107"/>
      <c r="B1913" s="107"/>
      <c r="C1913" s="107" t="s">
        <v>1031</v>
      </c>
      <c r="D1913" s="107"/>
      <c r="E1913" s="107"/>
      <c r="F1913" s="133"/>
      <c r="G1913" s="107"/>
      <c r="H1913" s="107"/>
      <c r="I1913" s="107"/>
      <c r="J1913" s="107"/>
      <c r="K1913" s="134"/>
      <c r="L1913" s="134">
        <v>0</v>
      </c>
    </row>
    <row r="1914" spans="1:12" ht="15.75" thickBot="1" x14ac:dyDescent="0.3">
      <c r="A1914" s="115"/>
      <c r="B1914" s="115"/>
      <c r="C1914" s="115" t="s">
        <v>1032</v>
      </c>
      <c r="D1914" s="115"/>
      <c r="E1914" s="115"/>
      <c r="F1914" s="135"/>
      <c r="G1914" s="115"/>
      <c r="H1914" s="115"/>
      <c r="I1914" s="115"/>
      <c r="J1914" s="115"/>
      <c r="K1914" s="117"/>
      <c r="L1914" s="117">
        <f>L1913</f>
        <v>0</v>
      </c>
    </row>
    <row r="1915" spans="1:12" x14ac:dyDescent="0.25">
      <c r="A1915" s="115"/>
      <c r="B1915" s="115" t="s">
        <v>252</v>
      </c>
      <c r="C1915" s="115"/>
      <c r="D1915" s="115"/>
      <c r="E1915" s="115"/>
      <c r="F1915" s="135"/>
      <c r="G1915" s="115"/>
      <c r="H1915" s="115"/>
      <c r="I1915" s="115"/>
      <c r="J1915" s="115"/>
      <c r="K1915" s="114"/>
      <c r="L1915" s="114">
        <f>ROUND(L1886+L1888+L1890+L1892+L1894+L1896+L1898+L1900+L1902+L1904+L1906+L1908+L1910+L1912+L1914,5)</f>
        <v>0</v>
      </c>
    </row>
    <row r="1916" spans="1:12" x14ac:dyDescent="0.25">
      <c r="A1916" s="107"/>
      <c r="B1916" s="107" t="s">
        <v>253</v>
      </c>
      <c r="C1916" s="107"/>
      <c r="D1916" s="107"/>
      <c r="E1916" s="107"/>
      <c r="F1916" s="133"/>
      <c r="G1916" s="107"/>
      <c r="H1916" s="107"/>
      <c r="I1916" s="107"/>
      <c r="J1916" s="107"/>
      <c r="K1916" s="134"/>
      <c r="L1916" s="134">
        <v>75422.03</v>
      </c>
    </row>
    <row r="1917" spans="1:12" x14ac:dyDescent="0.25">
      <c r="A1917" s="115"/>
      <c r="B1917" s="115" t="s">
        <v>494</v>
      </c>
      <c r="C1917" s="115"/>
      <c r="D1917" s="115"/>
      <c r="E1917" s="115"/>
      <c r="F1917" s="135"/>
      <c r="G1917" s="115"/>
      <c r="H1917" s="115"/>
      <c r="I1917" s="115"/>
      <c r="J1917" s="115"/>
      <c r="K1917" s="114"/>
      <c r="L1917" s="114">
        <f>L1916</f>
        <v>75422.03</v>
      </c>
    </row>
    <row r="1918" spans="1:12" x14ac:dyDescent="0.25">
      <c r="A1918" s="107"/>
      <c r="B1918" s="107" t="s">
        <v>1033</v>
      </c>
      <c r="C1918" s="107"/>
      <c r="D1918" s="107"/>
      <c r="E1918" s="107"/>
      <c r="F1918" s="133"/>
      <c r="G1918" s="107"/>
      <c r="H1918" s="107"/>
      <c r="I1918" s="107"/>
      <c r="J1918" s="107"/>
      <c r="K1918" s="134"/>
      <c r="L1918" s="134">
        <v>0</v>
      </c>
    </row>
    <row r="1919" spans="1:12" x14ac:dyDescent="0.25">
      <c r="A1919" s="107"/>
      <c r="B1919" s="107"/>
      <c r="C1919" s="107" t="s">
        <v>1034</v>
      </c>
      <c r="D1919" s="107"/>
      <c r="E1919" s="107"/>
      <c r="F1919" s="133"/>
      <c r="G1919" s="107"/>
      <c r="H1919" s="107"/>
      <c r="I1919" s="107"/>
      <c r="J1919" s="107"/>
      <c r="K1919" s="134"/>
      <c r="L1919" s="134">
        <v>0</v>
      </c>
    </row>
    <row r="1920" spans="1:12" x14ac:dyDescent="0.25">
      <c r="A1920" s="115"/>
      <c r="B1920" s="115"/>
      <c r="C1920" s="115" t="s">
        <v>1035</v>
      </c>
      <c r="D1920" s="115"/>
      <c r="E1920" s="115"/>
      <c r="F1920" s="135"/>
      <c r="G1920" s="115"/>
      <c r="H1920" s="115"/>
      <c r="I1920" s="115"/>
      <c r="J1920" s="115"/>
      <c r="K1920" s="114"/>
      <c r="L1920" s="114">
        <f>L1919</f>
        <v>0</v>
      </c>
    </row>
    <row r="1921" spans="1:12" x14ac:dyDescent="0.25">
      <c r="A1921" s="107"/>
      <c r="B1921" s="107"/>
      <c r="C1921" s="107" t="s">
        <v>1036</v>
      </c>
      <c r="D1921" s="107"/>
      <c r="E1921" s="107"/>
      <c r="F1921" s="133"/>
      <c r="G1921" s="107"/>
      <c r="H1921" s="107"/>
      <c r="I1921" s="107"/>
      <c r="J1921" s="107"/>
      <c r="K1921" s="134"/>
      <c r="L1921" s="134">
        <v>0</v>
      </c>
    </row>
    <row r="1922" spans="1:12" x14ac:dyDescent="0.25">
      <c r="A1922" s="115"/>
      <c r="B1922" s="115"/>
      <c r="C1922" s="115" t="s">
        <v>1037</v>
      </c>
      <c r="D1922" s="115"/>
      <c r="E1922" s="115"/>
      <c r="F1922" s="135"/>
      <c r="G1922" s="115"/>
      <c r="H1922" s="115"/>
      <c r="I1922" s="115"/>
      <c r="J1922" s="115"/>
      <c r="K1922" s="114"/>
      <c r="L1922" s="114">
        <f>L1921</f>
        <v>0</v>
      </c>
    </row>
    <row r="1923" spans="1:12" x14ac:dyDescent="0.25">
      <c r="A1923" s="107"/>
      <c r="B1923" s="107"/>
      <c r="C1923" s="107" t="s">
        <v>1038</v>
      </c>
      <c r="D1923" s="107"/>
      <c r="E1923" s="107"/>
      <c r="F1923" s="133"/>
      <c r="G1923" s="107"/>
      <c r="H1923" s="107"/>
      <c r="I1923" s="107"/>
      <c r="J1923" s="107"/>
      <c r="K1923" s="134"/>
      <c r="L1923" s="134">
        <v>0</v>
      </c>
    </row>
    <row r="1924" spans="1:12" ht="15.75" thickBot="1" x14ac:dyDescent="0.3">
      <c r="A1924" s="115"/>
      <c r="B1924" s="115"/>
      <c r="C1924" s="115" t="s">
        <v>1039</v>
      </c>
      <c r="D1924" s="115"/>
      <c r="E1924" s="115"/>
      <c r="F1924" s="135"/>
      <c r="G1924" s="115"/>
      <c r="H1924" s="115"/>
      <c r="I1924" s="115"/>
      <c r="J1924" s="115"/>
      <c r="K1924" s="117"/>
      <c r="L1924" s="117">
        <f>L1923</f>
        <v>0</v>
      </c>
    </row>
    <row r="1925" spans="1:12" x14ac:dyDescent="0.25">
      <c r="A1925" s="115"/>
      <c r="B1925" s="115" t="s">
        <v>1040</v>
      </c>
      <c r="C1925" s="115"/>
      <c r="D1925" s="115"/>
      <c r="E1925" s="115"/>
      <c r="F1925" s="135"/>
      <c r="G1925" s="115"/>
      <c r="H1925" s="115"/>
      <c r="I1925" s="115"/>
      <c r="J1925" s="115"/>
      <c r="K1925" s="114"/>
      <c r="L1925" s="114">
        <f>ROUND(L1920+L1922+L1924,5)</f>
        <v>0</v>
      </c>
    </row>
    <row r="1926" spans="1:12" x14ac:dyDescent="0.25">
      <c r="A1926" s="107"/>
      <c r="B1926" s="107" t="s">
        <v>1041</v>
      </c>
      <c r="C1926" s="107"/>
      <c r="D1926" s="107"/>
      <c r="E1926" s="107"/>
      <c r="F1926" s="133"/>
      <c r="G1926" s="107"/>
      <c r="H1926" s="107"/>
      <c r="I1926" s="107"/>
      <c r="J1926" s="107"/>
      <c r="K1926" s="134"/>
      <c r="L1926" s="134">
        <v>0</v>
      </c>
    </row>
    <row r="1927" spans="1:12" x14ac:dyDescent="0.25">
      <c r="A1927" s="115"/>
      <c r="B1927" s="115" t="s">
        <v>1042</v>
      </c>
      <c r="C1927" s="115"/>
      <c r="D1927" s="115"/>
      <c r="E1927" s="115"/>
      <c r="F1927" s="135"/>
      <c r="G1927" s="115"/>
      <c r="H1927" s="115"/>
      <c r="I1927" s="115"/>
      <c r="J1927" s="115"/>
      <c r="K1927" s="114"/>
      <c r="L1927" s="114">
        <f>L1926</f>
        <v>0</v>
      </c>
    </row>
    <row r="1928" spans="1:12" x14ac:dyDescent="0.25">
      <c r="A1928" s="107"/>
      <c r="B1928" s="107" t="s">
        <v>1043</v>
      </c>
      <c r="C1928" s="107"/>
      <c r="D1928" s="107"/>
      <c r="E1928" s="107"/>
      <c r="F1928" s="133"/>
      <c r="G1928" s="107"/>
      <c r="H1928" s="107"/>
      <c r="I1928" s="107"/>
      <c r="J1928" s="107"/>
      <c r="K1928" s="134"/>
      <c r="L1928" s="134">
        <v>0</v>
      </c>
    </row>
    <row r="1929" spans="1:12" x14ac:dyDescent="0.25">
      <c r="A1929" s="115"/>
      <c r="B1929" s="115" t="s">
        <v>1044</v>
      </c>
      <c r="C1929" s="115"/>
      <c r="D1929" s="115"/>
      <c r="E1929" s="115"/>
      <c r="F1929" s="135"/>
      <c r="G1929" s="115"/>
      <c r="H1929" s="115"/>
      <c r="I1929" s="115"/>
      <c r="J1929" s="115"/>
      <c r="K1929" s="114"/>
      <c r="L1929" s="114">
        <f>L1928</f>
        <v>0</v>
      </c>
    </row>
    <row r="1930" spans="1:12" x14ac:dyDescent="0.25">
      <c r="A1930" s="107"/>
      <c r="B1930" s="107" t="s">
        <v>1123</v>
      </c>
      <c r="C1930" s="107"/>
      <c r="D1930" s="107"/>
      <c r="E1930" s="107"/>
      <c r="F1930" s="133"/>
      <c r="G1930" s="107"/>
      <c r="H1930" s="107"/>
      <c r="I1930" s="107"/>
      <c r="J1930" s="107"/>
      <c r="K1930" s="134"/>
      <c r="L1930" s="134">
        <v>6056.06</v>
      </c>
    </row>
    <row r="1931" spans="1:12" x14ac:dyDescent="0.25">
      <c r="A1931" s="107"/>
      <c r="B1931" s="107"/>
      <c r="C1931" s="107" t="s">
        <v>1124</v>
      </c>
      <c r="D1931" s="107"/>
      <c r="E1931" s="107"/>
      <c r="F1931" s="133"/>
      <c r="G1931" s="107"/>
      <c r="H1931" s="107"/>
      <c r="I1931" s="107"/>
      <c r="J1931" s="107"/>
      <c r="K1931" s="134"/>
      <c r="L1931" s="134">
        <v>4642.72</v>
      </c>
    </row>
    <row r="1932" spans="1:12" ht="15.75" thickBot="1" x14ac:dyDescent="0.3">
      <c r="A1932" s="101"/>
      <c r="B1932" s="101"/>
      <c r="C1932" s="101"/>
      <c r="D1932" s="101"/>
      <c r="E1932" s="115" t="s">
        <v>329</v>
      </c>
      <c r="F1932" s="135">
        <v>43707</v>
      </c>
      <c r="G1932" s="115" t="s">
        <v>1737</v>
      </c>
      <c r="H1932" s="115" t="s">
        <v>337</v>
      </c>
      <c r="I1932" s="115" t="s">
        <v>1804</v>
      </c>
      <c r="J1932" s="115" t="s">
        <v>99</v>
      </c>
      <c r="K1932" s="117">
        <v>5257.41</v>
      </c>
      <c r="L1932" s="117">
        <f>ROUND(L1931+K1932,5)</f>
        <v>9900.1299999999992</v>
      </c>
    </row>
    <row r="1933" spans="1:12" x14ac:dyDescent="0.25">
      <c r="A1933" s="115"/>
      <c r="B1933" s="115"/>
      <c r="C1933" s="115" t="s">
        <v>1153</v>
      </c>
      <c r="D1933" s="115"/>
      <c r="E1933" s="115"/>
      <c r="F1933" s="135"/>
      <c r="G1933" s="115"/>
      <c r="H1933" s="115"/>
      <c r="I1933" s="115"/>
      <c r="J1933" s="115"/>
      <c r="K1933" s="114">
        <f>ROUND(SUM(K1931:K1932),5)</f>
        <v>5257.41</v>
      </c>
      <c r="L1933" s="114">
        <f>L1932</f>
        <v>9900.1299999999992</v>
      </c>
    </row>
    <row r="1934" spans="1:12" x14ac:dyDescent="0.25">
      <c r="A1934" s="107"/>
      <c r="B1934" s="107"/>
      <c r="C1934" s="107" t="s">
        <v>1125</v>
      </c>
      <c r="D1934" s="107"/>
      <c r="E1934" s="107"/>
      <c r="F1934" s="133"/>
      <c r="G1934" s="107"/>
      <c r="H1934" s="107"/>
      <c r="I1934" s="107"/>
      <c r="J1934" s="107"/>
      <c r="K1934" s="134"/>
      <c r="L1934" s="134">
        <v>431.87</v>
      </c>
    </row>
    <row r="1935" spans="1:12" x14ac:dyDescent="0.25">
      <c r="A1935" s="115"/>
      <c r="B1935" s="115"/>
      <c r="C1935" s="115" t="s">
        <v>1154</v>
      </c>
      <c r="D1935" s="115"/>
      <c r="E1935" s="115"/>
      <c r="F1935" s="135"/>
      <c r="G1935" s="115"/>
      <c r="H1935" s="115"/>
      <c r="I1935" s="115"/>
      <c r="J1935" s="115"/>
      <c r="K1935" s="114"/>
      <c r="L1935" s="114">
        <f>L1934</f>
        <v>431.87</v>
      </c>
    </row>
    <row r="1936" spans="1:12" x14ac:dyDescent="0.25">
      <c r="A1936" s="107"/>
      <c r="B1936" s="107"/>
      <c r="C1936" s="107" t="s">
        <v>1155</v>
      </c>
      <c r="D1936" s="107"/>
      <c r="E1936" s="107"/>
      <c r="F1936" s="133"/>
      <c r="G1936" s="107"/>
      <c r="H1936" s="107"/>
      <c r="I1936" s="107"/>
      <c r="J1936" s="107"/>
      <c r="K1936" s="134"/>
      <c r="L1936" s="134">
        <v>0</v>
      </c>
    </row>
    <row r="1937" spans="1:12" x14ac:dyDescent="0.25">
      <c r="A1937" s="115"/>
      <c r="B1937" s="115"/>
      <c r="C1937" s="115" t="s">
        <v>1156</v>
      </c>
      <c r="D1937" s="115"/>
      <c r="E1937" s="115"/>
      <c r="F1937" s="135"/>
      <c r="G1937" s="115"/>
      <c r="H1937" s="115"/>
      <c r="I1937" s="115"/>
      <c r="J1937" s="115"/>
      <c r="K1937" s="114"/>
      <c r="L1937" s="114">
        <f>L1936</f>
        <v>0</v>
      </c>
    </row>
    <row r="1938" spans="1:12" x14ac:dyDescent="0.25">
      <c r="A1938" s="107"/>
      <c r="B1938" s="107"/>
      <c r="C1938" s="107" t="s">
        <v>1126</v>
      </c>
      <c r="D1938" s="107"/>
      <c r="E1938" s="107"/>
      <c r="F1938" s="133"/>
      <c r="G1938" s="107"/>
      <c r="H1938" s="107"/>
      <c r="I1938" s="107"/>
      <c r="J1938" s="107"/>
      <c r="K1938" s="134"/>
      <c r="L1938" s="134">
        <v>981.47</v>
      </c>
    </row>
    <row r="1939" spans="1:12" ht="15.75" thickBot="1" x14ac:dyDescent="0.3">
      <c r="A1939" s="101"/>
      <c r="B1939" s="101"/>
      <c r="C1939" s="101"/>
      <c r="D1939" s="101"/>
      <c r="E1939" s="115" t="s">
        <v>329</v>
      </c>
      <c r="F1939" s="135">
        <v>43708</v>
      </c>
      <c r="G1939" s="115" t="s">
        <v>1862</v>
      </c>
      <c r="H1939" s="115" t="s">
        <v>317</v>
      </c>
      <c r="I1939" s="115" t="s">
        <v>1838</v>
      </c>
      <c r="J1939" s="115" t="s">
        <v>124</v>
      </c>
      <c r="K1939" s="117">
        <v>1111.42</v>
      </c>
      <c r="L1939" s="117">
        <f>ROUND(L1938+K1939,5)</f>
        <v>2092.89</v>
      </c>
    </row>
    <row r="1940" spans="1:12" x14ac:dyDescent="0.25">
      <c r="A1940" s="115"/>
      <c r="B1940" s="115"/>
      <c r="C1940" s="115" t="s">
        <v>1157</v>
      </c>
      <c r="D1940" s="115"/>
      <c r="E1940" s="115"/>
      <c r="F1940" s="135"/>
      <c r="G1940" s="115"/>
      <c r="H1940" s="115"/>
      <c r="I1940" s="115"/>
      <c r="J1940" s="115"/>
      <c r="K1940" s="114">
        <f>ROUND(SUM(K1938:K1939),5)</f>
        <v>1111.42</v>
      </c>
      <c r="L1940" s="114">
        <f>L1939</f>
        <v>2092.89</v>
      </c>
    </row>
    <row r="1941" spans="1:12" x14ac:dyDescent="0.25">
      <c r="A1941" s="107"/>
      <c r="B1941" s="107"/>
      <c r="C1941" s="107" t="s">
        <v>1158</v>
      </c>
      <c r="D1941" s="107"/>
      <c r="E1941" s="107"/>
      <c r="F1941" s="133"/>
      <c r="G1941" s="107"/>
      <c r="H1941" s="107"/>
      <c r="I1941" s="107"/>
      <c r="J1941" s="107"/>
      <c r="K1941" s="134"/>
      <c r="L1941" s="134">
        <v>0</v>
      </c>
    </row>
    <row r="1942" spans="1:12" ht="15.75" thickBot="1" x14ac:dyDescent="0.3">
      <c r="A1942" s="115"/>
      <c r="B1942" s="115"/>
      <c r="C1942" s="115" t="s">
        <v>1159</v>
      </c>
      <c r="D1942" s="115"/>
      <c r="E1942" s="115"/>
      <c r="F1942" s="135"/>
      <c r="G1942" s="115"/>
      <c r="H1942" s="115"/>
      <c r="I1942" s="115"/>
      <c r="J1942" s="115"/>
      <c r="K1942" s="117"/>
      <c r="L1942" s="117">
        <f>L1941</f>
        <v>0</v>
      </c>
    </row>
    <row r="1943" spans="1:12" x14ac:dyDescent="0.25">
      <c r="A1943" s="115"/>
      <c r="B1943" s="115" t="s">
        <v>1127</v>
      </c>
      <c r="C1943" s="115"/>
      <c r="D1943" s="115"/>
      <c r="E1943" s="115"/>
      <c r="F1943" s="135"/>
      <c r="G1943" s="115"/>
      <c r="H1943" s="115"/>
      <c r="I1943" s="115"/>
      <c r="J1943" s="115"/>
      <c r="K1943" s="114">
        <f>ROUND(K1933+K1935+K1937+K1940+K1942,5)</f>
        <v>6368.83</v>
      </c>
      <c r="L1943" s="114">
        <f>ROUND(L1933+L1935+L1937+L1940+L1942,5)</f>
        <v>12424.89</v>
      </c>
    </row>
    <row r="1944" spans="1:12" x14ac:dyDescent="0.25">
      <c r="A1944" s="107"/>
      <c r="B1944" s="107" t="s">
        <v>1045</v>
      </c>
      <c r="C1944" s="107"/>
      <c r="D1944" s="107"/>
      <c r="E1944" s="107"/>
      <c r="F1944" s="133"/>
      <c r="G1944" s="107"/>
      <c r="H1944" s="107"/>
      <c r="I1944" s="107"/>
      <c r="J1944" s="107"/>
      <c r="K1944" s="134"/>
      <c r="L1944" s="134">
        <v>0</v>
      </c>
    </row>
    <row r="1945" spans="1:12" x14ac:dyDescent="0.25">
      <c r="A1945" s="115"/>
      <c r="B1945" s="115" t="s">
        <v>1046</v>
      </c>
      <c r="C1945" s="115"/>
      <c r="D1945" s="115"/>
      <c r="E1945" s="115"/>
      <c r="F1945" s="135"/>
      <c r="G1945" s="115"/>
      <c r="H1945" s="115"/>
      <c r="I1945" s="115"/>
      <c r="J1945" s="115"/>
      <c r="K1945" s="114"/>
      <c r="L1945" s="114">
        <f>L1944</f>
        <v>0</v>
      </c>
    </row>
    <row r="1946" spans="1:12" x14ac:dyDescent="0.25">
      <c r="A1946" s="107"/>
      <c r="B1946" s="107" t="s">
        <v>1047</v>
      </c>
      <c r="C1946" s="107"/>
      <c r="D1946" s="107"/>
      <c r="E1946" s="107"/>
      <c r="F1946" s="133"/>
      <c r="G1946" s="107"/>
      <c r="H1946" s="107"/>
      <c r="I1946" s="107"/>
      <c r="J1946" s="107"/>
      <c r="K1946" s="134"/>
      <c r="L1946" s="134">
        <v>0</v>
      </c>
    </row>
    <row r="1947" spans="1:12" x14ac:dyDescent="0.25">
      <c r="A1947" s="115"/>
      <c r="B1947" s="115" t="s">
        <v>1048</v>
      </c>
      <c r="C1947" s="115"/>
      <c r="D1947" s="115"/>
      <c r="E1947" s="115"/>
      <c r="F1947" s="135"/>
      <c r="G1947" s="115"/>
      <c r="H1947" s="115"/>
      <c r="I1947" s="115"/>
      <c r="J1947" s="115"/>
      <c r="K1947" s="114"/>
      <c r="L1947" s="114">
        <f>L1946</f>
        <v>0</v>
      </c>
    </row>
    <row r="1948" spans="1:12" x14ac:dyDescent="0.25">
      <c r="A1948" s="107"/>
      <c r="B1948" s="107" t="s">
        <v>1049</v>
      </c>
      <c r="C1948" s="107"/>
      <c r="D1948" s="107"/>
      <c r="E1948" s="107"/>
      <c r="F1948" s="133"/>
      <c r="G1948" s="107"/>
      <c r="H1948" s="107"/>
      <c r="I1948" s="107"/>
      <c r="J1948" s="107"/>
      <c r="K1948" s="134"/>
      <c r="L1948" s="134">
        <v>0</v>
      </c>
    </row>
    <row r="1949" spans="1:12" x14ac:dyDescent="0.25">
      <c r="A1949" s="115"/>
      <c r="B1949" s="115" t="s">
        <v>1050</v>
      </c>
      <c r="C1949" s="115"/>
      <c r="D1949" s="115"/>
      <c r="E1949" s="115"/>
      <c r="F1949" s="135"/>
      <c r="G1949" s="115"/>
      <c r="H1949" s="115"/>
      <c r="I1949" s="115"/>
      <c r="J1949" s="115"/>
      <c r="K1949" s="114"/>
      <c r="L1949" s="114">
        <f>L1948</f>
        <v>0</v>
      </c>
    </row>
    <row r="1950" spans="1:12" x14ac:dyDescent="0.25">
      <c r="A1950" s="107"/>
      <c r="B1950" s="107" t="s">
        <v>1051</v>
      </c>
      <c r="C1950" s="107"/>
      <c r="D1950" s="107"/>
      <c r="E1950" s="107"/>
      <c r="F1950" s="133"/>
      <c r="G1950" s="107"/>
      <c r="H1950" s="107"/>
      <c r="I1950" s="107"/>
      <c r="J1950" s="107"/>
      <c r="K1950" s="134"/>
      <c r="L1950" s="134">
        <v>0</v>
      </c>
    </row>
    <row r="1951" spans="1:12" x14ac:dyDescent="0.25">
      <c r="A1951" s="115"/>
      <c r="B1951" s="115" t="s">
        <v>1052</v>
      </c>
      <c r="C1951" s="115"/>
      <c r="D1951" s="115"/>
      <c r="E1951" s="115"/>
      <c r="F1951" s="135"/>
      <c r="G1951" s="115"/>
      <c r="H1951" s="115"/>
      <c r="I1951" s="115"/>
      <c r="J1951" s="115"/>
      <c r="K1951" s="114"/>
      <c r="L1951" s="114">
        <f>L1950</f>
        <v>0</v>
      </c>
    </row>
    <row r="1952" spans="1:12" x14ac:dyDescent="0.25">
      <c r="A1952" s="107"/>
      <c r="B1952" s="107" t="s">
        <v>1053</v>
      </c>
      <c r="C1952" s="107"/>
      <c r="D1952" s="107"/>
      <c r="E1952" s="107"/>
      <c r="F1952" s="133"/>
      <c r="G1952" s="107"/>
      <c r="H1952" s="107"/>
      <c r="I1952" s="107"/>
      <c r="J1952" s="107"/>
      <c r="K1952" s="134"/>
      <c r="L1952" s="134">
        <v>0</v>
      </c>
    </row>
    <row r="1953" spans="1:12" x14ac:dyDescent="0.25">
      <c r="A1953" s="115"/>
      <c r="B1953" s="115" t="s">
        <v>1054</v>
      </c>
      <c r="C1953" s="115"/>
      <c r="D1953" s="115"/>
      <c r="E1953" s="115"/>
      <c r="F1953" s="135"/>
      <c r="G1953" s="115"/>
      <c r="H1953" s="115"/>
      <c r="I1953" s="115"/>
      <c r="J1953" s="115"/>
      <c r="K1953" s="114"/>
      <c r="L1953" s="114">
        <f>L1952</f>
        <v>0</v>
      </c>
    </row>
    <row r="1954" spans="1:12" x14ac:dyDescent="0.25">
      <c r="A1954" s="107"/>
      <c r="B1954" s="107" t="s">
        <v>1055</v>
      </c>
      <c r="C1954" s="107"/>
      <c r="D1954" s="107"/>
      <c r="E1954" s="107"/>
      <c r="F1954" s="133"/>
      <c r="G1954" s="107"/>
      <c r="H1954" s="107"/>
      <c r="I1954" s="107"/>
      <c r="J1954" s="107"/>
      <c r="K1954" s="134"/>
      <c r="L1954" s="134">
        <v>0</v>
      </c>
    </row>
    <row r="1955" spans="1:12" x14ac:dyDescent="0.25">
      <c r="A1955" s="115"/>
      <c r="B1955" s="115" t="s">
        <v>1056</v>
      </c>
      <c r="C1955" s="115"/>
      <c r="D1955" s="115"/>
      <c r="E1955" s="115"/>
      <c r="F1955" s="135"/>
      <c r="G1955" s="115"/>
      <c r="H1955" s="115"/>
      <c r="I1955" s="115"/>
      <c r="J1955" s="115"/>
      <c r="K1955" s="114"/>
      <c r="L1955" s="114">
        <f>L1954</f>
        <v>0</v>
      </c>
    </row>
    <row r="1956" spans="1:12" x14ac:dyDescent="0.25">
      <c r="A1956" s="107"/>
      <c r="B1956" s="107" t="s">
        <v>1057</v>
      </c>
      <c r="C1956" s="107"/>
      <c r="D1956" s="107"/>
      <c r="E1956" s="107"/>
      <c r="F1956" s="133"/>
      <c r="G1956" s="107"/>
      <c r="H1956" s="107"/>
      <c r="I1956" s="107"/>
      <c r="J1956" s="107"/>
      <c r="K1956" s="134"/>
      <c r="L1956" s="134">
        <v>0</v>
      </c>
    </row>
    <row r="1957" spans="1:12" x14ac:dyDescent="0.25">
      <c r="A1957" s="115"/>
      <c r="B1957" s="115" t="s">
        <v>1058</v>
      </c>
      <c r="C1957" s="115"/>
      <c r="D1957" s="115"/>
      <c r="E1957" s="115"/>
      <c r="F1957" s="135"/>
      <c r="G1957" s="115"/>
      <c r="H1957" s="115"/>
      <c r="I1957" s="115"/>
      <c r="J1957" s="115"/>
      <c r="K1957" s="114"/>
      <c r="L1957" s="114">
        <f>L1956</f>
        <v>0</v>
      </c>
    </row>
    <row r="1958" spans="1:12" x14ac:dyDescent="0.25">
      <c r="A1958" s="107"/>
      <c r="B1958" s="107" t="s">
        <v>1059</v>
      </c>
      <c r="C1958" s="107"/>
      <c r="D1958" s="107"/>
      <c r="E1958" s="107"/>
      <c r="F1958" s="133"/>
      <c r="G1958" s="107"/>
      <c r="H1958" s="107"/>
      <c r="I1958" s="107"/>
      <c r="J1958" s="107"/>
      <c r="K1958" s="134"/>
      <c r="L1958" s="134">
        <v>0</v>
      </c>
    </row>
    <row r="1959" spans="1:12" x14ac:dyDescent="0.25">
      <c r="A1959" s="115"/>
      <c r="B1959" s="115" t="s">
        <v>1060</v>
      </c>
      <c r="C1959" s="115"/>
      <c r="D1959" s="115"/>
      <c r="E1959" s="115"/>
      <c r="F1959" s="135"/>
      <c r="G1959" s="115"/>
      <c r="H1959" s="115"/>
      <c r="I1959" s="115"/>
      <c r="J1959" s="115"/>
      <c r="K1959" s="114"/>
      <c r="L1959" s="114">
        <f>L1958</f>
        <v>0</v>
      </c>
    </row>
    <row r="1960" spans="1:12" x14ac:dyDescent="0.25">
      <c r="A1960" s="107"/>
      <c r="B1960" s="107" t="s">
        <v>1061</v>
      </c>
      <c r="C1960" s="107"/>
      <c r="D1960" s="107"/>
      <c r="E1960" s="107"/>
      <c r="F1960" s="133"/>
      <c r="G1960" s="107"/>
      <c r="H1960" s="107"/>
      <c r="I1960" s="107"/>
      <c r="J1960" s="107"/>
      <c r="K1960" s="134"/>
      <c r="L1960" s="134">
        <v>0</v>
      </c>
    </row>
    <row r="1961" spans="1:12" x14ac:dyDescent="0.25">
      <c r="A1961" s="115"/>
      <c r="B1961" s="115" t="s">
        <v>1062</v>
      </c>
      <c r="C1961" s="115"/>
      <c r="D1961" s="115"/>
      <c r="E1961" s="115"/>
      <c r="F1961" s="135"/>
      <c r="G1961" s="115"/>
      <c r="H1961" s="115"/>
      <c r="I1961" s="115"/>
      <c r="J1961" s="115"/>
      <c r="K1961" s="114"/>
      <c r="L1961" s="114">
        <f>L1960</f>
        <v>0</v>
      </c>
    </row>
    <row r="1962" spans="1:12" x14ac:dyDescent="0.25">
      <c r="A1962" s="107"/>
      <c r="B1962" s="107" t="s">
        <v>1063</v>
      </c>
      <c r="C1962" s="107"/>
      <c r="D1962" s="107"/>
      <c r="E1962" s="107"/>
      <c r="F1962" s="133"/>
      <c r="G1962" s="107"/>
      <c r="H1962" s="107"/>
      <c r="I1962" s="107"/>
      <c r="J1962" s="107"/>
      <c r="K1962" s="134"/>
      <c r="L1962" s="134">
        <v>0</v>
      </c>
    </row>
    <row r="1963" spans="1:12" x14ac:dyDescent="0.25">
      <c r="A1963" s="115"/>
      <c r="B1963" s="115" t="s">
        <v>1064</v>
      </c>
      <c r="C1963" s="115"/>
      <c r="D1963" s="115"/>
      <c r="E1963" s="115"/>
      <c r="F1963" s="135"/>
      <c r="G1963" s="115"/>
      <c r="H1963" s="115"/>
      <c r="I1963" s="115"/>
      <c r="J1963" s="115"/>
      <c r="K1963" s="114"/>
      <c r="L1963" s="114">
        <f>L1962</f>
        <v>0</v>
      </c>
    </row>
    <row r="1964" spans="1:12" x14ac:dyDescent="0.25">
      <c r="A1964" s="107"/>
      <c r="B1964" s="107" t="s">
        <v>1065</v>
      </c>
      <c r="C1964" s="107"/>
      <c r="D1964" s="107"/>
      <c r="E1964" s="107"/>
      <c r="F1964" s="133"/>
      <c r="G1964" s="107"/>
      <c r="H1964" s="107"/>
      <c r="I1964" s="107"/>
      <c r="J1964" s="107"/>
      <c r="K1964" s="134"/>
      <c r="L1964" s="134">
        <v>0</v>
      </c>
    </row>
    <row r="1965" spans="1:12" x14ac:dyDescent="0.25">
      <c r="A1965" s="115"/>
      <c r="B1965" s="115" t="s">
        <v>1066</v>
      </c>
      <c r="C1965" s="115"/>
      <c r="D1965" s="115"/>
      <c r="E1965" s="115"/>
      <c r="F1965" s="135"/>
      <c r="G1965" s="115"/>
      <c r="H1965" s="115"/>
      <c r="I1965" s="115"/>
      <c r="J1965" s="115"/>
      <c r="K1965" s="114"/>
      <c r="L1965" s="114">
        <f>L1964</f>
        <v>0</v>
      </c>
    </row>
    <row r="1966" spans="1:12" x14ac:dyDescent="0.25">
      <c r="A1966" s="107"/>
      <c r="B1966" s="107" t="s">
        <v>1067</v>
      </c>
      <c r="C1966" s="107"/>
      <c r="D1966" s="107"/>
      <c r="E1966" s="107"/>
      <c r="F1966" s="133"/>
      <c r="G1966" s="107"/>
      <c r="H1966" s="107"/>
      <c r="I1966" s="107"/>
      <c r="J1966" s="107"/>
      <c r="K1966" s="134"/>
      <c r="L1966" s="134">
        <v>0</v>
      </c>
    </row>
    <row r="1967" spans="1:12" x14ac:dyDescent="0.25">
      <c r="A1967" s="107"/>
      <c r="B1967" s="107"/>
      <c r="C1967" s="107" t="s">
        <v>1068</v>
      </c>
      <c r="D1967" s="107"/>
      <c r="E1967" s="107"/>
      <c r="F1967" s="133"/>
      <c r="G1967" s="107"/>
      <c r="H1967" s="107"/>
      <c r="I1967" s="107"/>
      <c r="J1967" s="107"/>
      <c r="K1967" s="134"/>
      <c r="L1967" s="134">
        <v>0</v>
      </c>
    </row>
    <row r="1968" spans="1:12" x14ac:dyDescent="0.25">
      <c r="A1968" s="115"/>
      <c r="B1968" s="115"/>
      <c r="C1968" s="115" t="s">
        <v>1069</v>
      </c>
      <c r="D1968" s="115"/>
      <c r="E1968" s="115"/>
      <c r="F1968" s="135"/>
      <c r="G1968" s="115"/>
      <c r="H1968" s="115"/>
      <c r="I1968" s="115"/>
      <c r="J1968" s="115"/>
      <c r="K1968" s="114"/>
      <c r="L1968" s="114">
        <f>L1967</f>
        <v>0</v>
      </c>
    </row>
    <row r="1969" spans="1:12" x14ac:dyDescent="0.25">
      <c r="A1969" s="107"/>
      <c r="B1969" s="107"/>
      <c r="C1969" s="107" t="s">
        <v>1070</v>
      </c>
      <c r="D1969" s="107"/>
      <c r="E1969" s="107"/>
      <c r="F1969" s="133"/>
      <c r="G1969" s="107"/>
      <c r="H1969" s="107"/>
      <c r="I1969" s="107"/>
      <c r="J1969" s="107"/>
      <c r="K1969" s="134"/>
      <c r="L1969" s="134">
        <v>0</v>
      </c>
    </row>
    <row r="1970" spans="1:12" x14ac:dyDescent="0.25">
      <c r="A1970" s="115"/>
      <c r="B1970" s="115"/>
      <c r="C1970" s="115" t="s">
        <v>1071</v>
      </c>
      <c r="D1970" s="115"/>
      <c r="E1970" s="115"/>
      <c r="F1970" s="135"/>
      <c r="G1970" s="115"/>
      <c r="H1970" s="115"/>
      <c r="I1970" s="115"/>
      <c r="J1970" s="115"/>
      <c r="K1970" s="114"/>
      <c r="L1970" s="114">
        <f>L1969</f>
        <v>0</v>
      </c>
    </row>
    <row r="1971" spans="1:12" x14ac:dyDescent="0.25">
      <c r="A1971" s="107"/>
      <c r="B1971" s="107"/>
      <c r="C1971" s="107" t="s">
        <v>1072</v>
      </c>
      <c r="D1971" s="107"/>
      <c r="E1971" s="107"/>
      <c r="F1971" s="133"/>
      <c r="G1971" s="107"/>
      <c r="H1971" s="107"/>
      <c r="I1971" s="107"/>
      <c r="J1971" s="107"/>
      <c r="K1971" s="134"/>
      <c r="L1971" s="134">
        <v>0</v>
      </c>
    </row>
    <row r="1972" spans="1:12" x14ac:dyDescent="0.25">
      <c r="A1972" s="115"/>
      <c r="B1972" s="115"/>
      <c r="C1972" s="115" t="s">
        <v>1073</v>
      </c>
      <c r="D1972" s="115"/>
      <c r="E1972" s="115"/>
      <c r="F1972" s="135"/>
      <c r="G1972" s="115"/>
      <c r="H1972" s="115"/>
      <c r="I1972" s="115"/>
      <c r="J1972" s="115"/>
      <c r="K1972" s="114"/>
      <c r="L1972" s="114">
        <f>L1971</f>
        <v>0</v>
      </c>
    </row>
    <row r="1973" spans="1:12" x14ac:dyDescent="0.25">
      <c r="A1973" s="107"/>
      <c r="B1973" s="107"/>
      <c r="C1973" s="107" t="s">
        <v>1074</v>
      </c>
      <c r="D1973" s="107"/>
      <c r="E1973" s="107"/>
      <c r="F1973" s="133"/>
      <c r="G1973" s="107"/>
      <c r="H1973" s="107"/>
      <c r="I1973" s="107"/>
      <c r="J1973" s="107"/>
      <c r="K1973" s="134"/>
      <c r="L1973" s="134">
        <v>0</v>
      </c>
    </row>
    <row r="1974" spans="1:12" ht="15.75" thickBot="1" x14ac:dyDescent="0.3">
      <c r="A1974" s="115"/>
      <c r="B1974" s="115"/>
      <c r="C1974" s="115" t="s">
        <v>1075</v>
      </c>
      <c r="D1974" s="115"/>
      <c r="E1974" s="115"/>
      <c r="F1974" s="135"/>
      <c r="G1974" s="115"/>
      <c r="H1974" s="115"/>
      <c r="I1974" s="115"/>
      <c r="J1974" s="115"/>
      <c r="K1974" s="117"/>
      <c r="L1974" s="117">
        <f>L1973</f>
        <v>0</v>
      </c>
    </row>
    <row r="1975" spans="1:12" x14ac:dyDescent="0.25">
      <c r="A1975" s="115"/>
      <c r="B1975" s="115" t="s">
        <v>1076</v>
      </c>
      <c r="C1975" s="115"/>
      <c r="D1975" s="115"/>
      <c r="E1975" s="115"/>
      <c r="F1975" s="135"/>
      <c r="G1975" s="115"/>
      <c r="H1975" s="115"/>
      <c r="I1975" s="115"/>
      <c r="J1975" s="115"/>
      <c r="K1975" s="114"/>
      <c r="L1975" s="114">
        <f>ROUND(L1968+L1970+L1972+L1974,5)</f>
        <v>0</v>
      </c>
    </row>
    <row r="1976" spans="1:12" x14ac:dyDescent="0.25">
      <c r="A1976" s="107"/>
      <c r="B1976" s="107" t="s">
        <v>1077</v>
      </c>
      <c r="C1976" s="107"/>
      <c r="D1976" s="107"/>
      <c r="E1976" s="107"/>
      <c r="F1976" s="133"/>
      <c r="G1976" s="107"/>
      <c r="H1976" s="107"/>
      <c r="I1976" s="107"/>
      <c r="J1976" s="107"/>
      <c r="K1976" s="134"/>
      <c r="L1976" s="134">
        <v>0</v>
      </c>
    </row>
    <row r="1977" spans="1:12" x14ac:dyDescent="0.25">
      <c r="A1977" s="115"/>
      <c r="B1977" s="115" t="s">
        <v>1078</v>
      </c>
      <c r="C1977" s="115"/>
      <c r="D1977" s="115"/>
      <c r="E1977" s="115"/>
      <c r="F1977" s="135"/>
      <c r="G1977" s="115"/>
      <c r="H1977" s="115"/>
      <c r="I1977" s="115"/>
      <c r="J1977" s="115"/>
      <c r="K1977" s="114"/>
      <c r="L1977" s="114">
        <f>L1976</f>
        <v>0</v>
      </c>
    </row>
    <row r="1978" spans="1:12" x14ac:dyDescent="0.25">
      <c r="A1978" s="107"/>
      <c r="B1978" s="107" t="s">
        <v>1079</v>
      </c>
      <c r="C1978" s="107"/>
      <c r="D1978" s="107"/>
      <c r="E1978" s="107"/>
      <c r="F1978" s="133"/>
      <c r="G1978" s="107"/>
      <c r="H1978" s="107"/>
      <c r="I1978" s="107"/>
      <c r="J1978" s="107"/>
      <c r="K1978" s="134"/>
      <c r="L1978" s="134">
        <v>0</v>
      </c>
    </row>
    <row r="1979" spans="1:12" x14ac:dyDescent="0.25">
      <c r="A1979" s="115"/>
      <c r="B1979" s="115" t="s">
        <v>1080</v>
      </c>
      <c r="C1979" s="115"/>
      <c r="D1979" s="115"/>
      <c r="E1979" s="115"/>
      <c r="F1979" s="135"/>
      <c r="G1979" s="115"/>
      <c r="H1979" s="115"/>
      <c r="I1979" s="115"/>
      <c r="J1979" s="115"/>
      <c r="K1979" s="114"/>
      <c r="L1979" s="114">
        <f>L1978</f>
        <v>0</v>
      </c>
    </row>
    <row r="1980" spans="1:12" x14ac:dyDescent="0.25">
      <c r="A1980" s="107"/>
      <c r="B1980" s="107" t="s">
        <v>1081</v>
      </c>
      <c r="C1980" s="107"/>
      <c r="D1980" s="107"/>
      <c r="E1980" s="107"/>
      <c r="F1980" s="133"/>
      <c r="G1980" s="107"/>
      <c r="H1980" s="107"/>
      <c r="I1980" s="107"/>
      <c r="J1980" s="107"/>
      <c r="K1980" s="134"/>
      <c r="L1980" s="134">
        <v>0</v>
      </c>
    </row>
    <row r="1981" spans="1:12" x14ac:dyDescent="0.25">
      <c r="A1981" s="115"/>
      <c r="B1981" s="115" t="s">
        <v>1082</v>
      </c>
      <c r="C1981" s="115"/>
      <c r="D1981" s="115"/>
      <c r="E1981" s="115"/>
      <c r="F1981" s="135"/>
      <c r="G1981" s="115"/>
      <c r="H1981" s="115"/>
      <c r="I1981" s="115"/>
      <c r="J1981" s="115"/>
      <c r="K1981" s="114"/>
      <c r="L1981" s="114">
        <f>L1980</f>
        <v>0</v>
      </c>
    </row>
    <row r="1982" spans="1:12" x14ac:dyDescent="0.25">
      <c r="A1982" s="107"/>
      <c r="B1982" s="107" t="s">
        <v>1083</v>
      </c>
      <c r="C1982" s="107"/>
      <c r="D1982" s="107"/>
      <c r="E1982" s="107"/>
      <c r="F1982" s="133"/>
      <c r="G1982" s="107"/>
      <c r="H1982" s="107"/>
      <c r="I1982" s="107"/>
      <c r="J1982" s="107"/>
      <c r="K1982" s="134"/>
      <c r="L1982" s="134">
        <v>0</v>
      </c>
    </row>
    <row r="1983" spans="1:12" x14ac:dyDescent="0.25">
      <c r="A1983" s="115"/>
      <c r="B1983" s="115" t="s">
        <v>1084</v>
      </c>
      <c r="C1983" s="115"/>
      <c r="D1983" s="115"/>
      <c r="E1983" s="115"/>
      <c r="F1983" s="135"/>
      <c r="G1983" s="115"/>
      <c r="H1983" s="115"/>
      <c r="I1983" s="115"/>
      <c r="J1983" s="115"/>
      <c r="K1983" s="114"/>
      <c r="L1983" s="114">
        <f>L1982</f>
        <v>0</v>
      </c>
    </row>
    <row r="1984" spans="1:12" x14ac:dyDescent="0.25">
      <c r="A1984" s="107"/>
      <c r="B1984" s="107" t="s">
        <v>1085</v>
      </c>
      <c r="C1984" s="107"/>
      <c r="D1984" s="107"/>
      <c r="E1984" s="107"/>
      <c r="F1984" s="133"/>
      <c r="G1984" s="107"/>
      <c r="H1984" s="107"/>
      <c r="I1984" s="107"/>
      <c r="J1984" s="107"/>
      <c r="K1984" s="134"/>
      <c r="L1984" s="134">
        <v>0</v>
      </c>
    </row>
    <row r="1985" spans="1:12" x14ac:dyDescent="0.25">
      <c r="A1985" s="115"/>
      <c r="B1985" s="115" t="s">
        <v>1086</v>
      </c>
      <c r="C1985" s="115"/>
      <c r="D1985" s="115"/>
      <c r="E1985" s="115"/>
      <c r="F1985" s="135"/>
      <c r="G1985" s="115"/>
      <c r="H1985" s="115"/>
      <c r="I1985" s="115"/>
      <c r="J1985" s="115"/>
      <c r="K1985" s="114"/>
      <c r="L1985" s="114">
        <f>L1984</f>
        <v>0</v>
      </c>
    </row>
    <row r="1986" spans="1:12" x14ac:dyDescent="0.25">
      <c r="A1986" s="107"/>
      <c r="B1986" s="107" t="s">
        <v>1087</v>
      </c>
      <c r="C1986" s="107"/>
      <c r="D1986" s="107"/>
      <c r="E1986" s="107"/>
      <c r="F1986" s="133"/>
      <c r="G1986" s="107"/>
      <c r="H1986" s="107"/>
      <c r="I1986" s="107"/>
      <c r="J1986" s="107"/>
      <c r="K1986" s="134"/>
      <c r="L1986" s="134">
        <v>0</v>
      </c>
    </row>
    <row r="1987" spans="1:12" x14ac:dyDescent="0.25">
      <c r="A1987" s="115"/>
      <c r="B1987" s="115" t="s">
        <v>1088</v>
      </c>
      <c r="C1987" s="115"/>
      <c r="D1987" s="115"/>
      <c r="E1987" s="115"/>
      <c r="F1987" s="135"/>
      <c r="G1987" s="115"/>
      <c r="H1987" s="115"/>
      <c r="I1987" s="115"/>
      <c r="J1987" s="115"/>
      <c r="K1987" s="114"/>
      <c r="L1987" s="114">
        <f>L1986</f>
        <v>0</v>
      </c>
    </row>
    <row r="1988" spans="1:12" x14ac:dyDescent="0.25">
      <c r="A1988" s="107"/>
      <c r="B1988" s="107" t="s">
        <v>1089</v>
      </c>
      <c r="C1988" s="107"/>
      <c r="D1988" s="107"/>
      <c r="E1988" s="107"/>
      <c r="F1988" s="133"/>
      <c r="G1988" s="107"/>
      <c r="H1988" s="107"/>
      <c r="I1988" s="107"/>
      <c r="J1988" s="107"/>
      <c r="K1988" s="134"/>
      <c r="L1988" s="134">
        <v>0</v>
      </c>
    </row>
    <row r="1989" spans="1:12" x14ac:dyDescent="0.25">
      <c r="A1989" s="115"/>
      <c r="B1989" s="115" t="s">
        <v>1090</v>
      </c>
      <c r="C1989" s="115"/>
      <c r="D1989" s="115"/>
      <c r="E1989" s="115"/>
      <c r="F1989" s="135"/>
      <c r="G1989" s="115"/>
      <c r="H1989" s="115"/>
      <c r="I1989" s="115"/>
      <c r="J1989" s="115"/>
      <c r="K1989" s="114"/>
      <c r="L1989" s="114">
        <f>L1988</f>
        <v>0</v>
      </c>
    </row>
    <row r="1990" spans="1:12" x14ac:dyDescent="0.25">
      <c r="A1990" s="107"/>
      <c r="B1990" s="107" t="s">
        <v>1091</v>
      </c>
      <c r="C1990" s="107"/>
      <c r="D1990" s="107"/>
      <c r="E1990" s="107"/>
      <c r="F1990" s="133"/>
      <c r="G1990" s="107"/>
      <c r="H1990" s="107"/>
      <c r="I1990" s="107"/>
      <c r="J1990" s="107"/>
      <c r="K1990" s="134"/>
      <c r="L1990" s="134">
        <v>0</v>
      </c>
    </row>
    <row r="1991" spans="1:12" x14ac:dyDescent="0.25">
      <c r="A1991" s="115"/>
      <c r="B1991" s="115" t="s">
        <v>1092</v>
      </c>
      <c r="C1991" s="115"/>
      <c r="D1991" s="115"/>
      <c r="E1991" s="115"/>
      <c r="F1991" s="135"/>
      <c r="G1991" s="115"/>
      <c r="H1991" s="115"/>
      <c r="I1991" s="115"/>
      <c r="J1991" s="115"/>
      <c r="K1991" s="114"/>
      <c r="L1991" s="114">
        <f>L1990</f>
        <v>0</v>
      </c>
    </row>
    <row r="1992" spans="1:12" x14ac:dyDescent="0.25">
      <c r="A1992" s="107"/>
      <c r="B1992" s="107" t="s">
        <v>1093</v>
      </c>
      <c r="C1992" s="107"/>
      <c r="D1992" s="107"/>
      <c r="E1992" s="107"/>
      <c r="F1992" s="133"/>
      <c r="G1992" s="107"/>
      <c r="H1992" s="107"/>
      <c r="I1992" s="107"/>
      <c r="J1992" s="107"/>
      <c r="K1992" s="134"/>
      <c r="L1992" s="134">
        <v>0</v>
      </c>
    </row>
    <row r="1993" spans="1:12" x14ac:dyDescent="0.25">
      <c r="A1993" s="115"/>
      <c r="B1993" s="115" t="s">
        <v>1094</v>
      </c>
      <c r="C1993" s="115"/>
      <c r="D1993" s="115"/>
      <c r="E1993" s="115"/>
      <c r="F1993" s="135"/>
      <c r="G1993" s="115"/>
      <c r="H1993" s="115"/>
      <c r="I1993" s="115"/>
      <c r="J1993" s="115"/>
      <c r="K1993" s="114"/>
      <c r="L1993" s="114">
        <f>L1992</f>
        <v>0</v>
      </c>
    </row>
    <row r="1994" spans="1:12" x14ac:dyDescent="0.25">
      <c r="A1994" s="107"/>
      <c r="B1994" s="107" t="s">
        <v>1095</v>
      </c>
      <c r="C1994" s="107"/>
      <c r="D1994" s="107"/>
      <c r="E1994" s="107"/>
      <c r="F1994" s="133"/>
      <c r="G1994" s="107"/>
      <c r="H1994" s="107"/>
      <c r="I1994" s="107"/>
      <c r="J1994" s="107"/>
      <c r="K1994" s="134"/>
      <c r="L1994" s="134">
        <v>0</v>
      </c>
    </row>
    <row r="1995" spans="1:12" x14ac:dyDescent="0.25">
      <c r="A1995" s="115"/>
      <c r="B1995" s="115" t="s">
        <v>1096</v>
      </c>
      <c r="C1995" s="115"/>
      <c r="D1995" s="115"/>
      <c r="E1995" s="115"/>
      <c r="F1995" s="135"/>
      <c r="G1995" s="115"/>
      <c r="H1995" s="115"/>
      <c r="I1995" s="115"/>
      <c r="J1995" s="115"/>
      <c r="K1995" s="114"/>
      <c r="L1995" s="114">
        <f>L1994</f>
        <v>0</v>
      </c>
    </row>
    <row r="1996" spans="1:12" x14ac:dyDescent="0.25">
      <c r="A1996" s="107"/>
      <c r="B1996" s="107" t="s">
        <v>1097</v>
      </c>
      <c r="C1996" s="107"/>
      <c r="D1996" s="107"/>
      <c r="E1996" s="107"/>
      <c r="F1996" s="133"/>
      <c r="G1996" s="107"/>
      <c r="H1996" s="107"/>
      <c r="I1996" s="107"/>
      <c r="J1996" s="107"/>
      <c r="K1996" s="134"/>
      <c r="L1996" s="134">
        <v>0</v>
      </c>
    </row>
    <row r="1997" spans="1:12" x14ac:dyDescent="0.25">
      <c r="A1997" s="115"/>
      <c r="B1997" s="115" t="s">
        <v>1098</v>
      </c>
      <c r="C1997" s="115"/>
      <c r="D1997" s="115"/>
      <c r="E1997" s="115"/>
      <c r="F1997" s="135"/>
      <c r="G1997" s="115"/>
      <c r="H1997" s="115"/>
      <c r="I1997" s="115"/>
      <c r="J1997" s="115"/>
      <c r="K1997" s="114"/>
      <c r="L1997" s="114">
        <f>L1996</f>
        <v>0</v>
      </c>
    </row>
    <row r="1998" spans="1:12" x14ac:dyDescent="0.25">
      <c r="A1998" s="107"/>
      <c r="B1998" s="107" t="s">
        <v>1099</v>
      </c>
      <c r="C1998" s="107"/>
      <c r="D1998" s="107"/>
      <c r="E1998" s="107"/>
      <c r="F1998" s="133"/>
      <c r="G1998" s="107"/>
      <c r="H1998" s="107"/>
      <c r="I1998" s="107"/>
      <c r="J1998" s="107"/>
      <c r="K1998" s="134"/>
      <c r="L1998" s="134">
        <v>0</v>
      </c>
    </row>
    <row r="1999" spans="1:12" ht="15.75" thickBot="1" x14ac:dyDescent="0.3">
      <c r="A1999" s="115"/>
      <c r="B1999" s="115" t="s">
        <v>1100</v>
      </c>
      <c r="C1999" s="115"/>
      <c r="D1999" s="115"/>
      <c r="E1999" s="115"/>
      <c r="F1999" s="135"/>
      <c r="G1999" s="115"/>
      <c r="H1999" s="115"/>
      <c r="I1999" s="115"/>
      <c r="J1999" s="115"/>
      <c r="K1999" s="114"/>
      <c r="L1999" s="114">
        <f>L1998</f>
        <v>0</v>
      </c>
    </row>
    <row r="2000" spans="1:12" s="125" customFormat="1" ht="12" thickBot="1" x14ac:dyDescent="0.25">
      <c r="A2000" s="107" t="s">
        <v>310</v>
      </c>
      <c r="B2000" s="107"/>
      <c r="C2000" s="107"/>
      <c r="D2000" s="107"/>
      <c r="E2000" s="107"/>
      <c r="F2000" s="133"/>
      <c r="G2000" s="107"/>
      <c r="H2000" s="107"/>
      <c r="I2000" s="107"/>
      <c r="J2000" s="107"/>
      <c r="K2000" s="123">
        <f>ROUND(K6+K8+K10+K12+K14+K16+K67+K101+K134+K137+K142+K180+K209+K211+K314+K316+K332+K370+K372+K374+K385+K387+K389+K395+K397+K399+K411+K413+K415+K417+K419+K421+K645+K647+K649+K699+K701+K703+K857+K859+K861+K863+K865+K867+K869+K871+K874+K876+K878+K880+K882+K884+K886+K888+K890+K892+K1004+K1017+K1019+K1021+K1023+K1030+K1032+K1034+K1036+K1038+K1040+K1042+K1044+K1197+K1279+K1334+K1340+K1364+K1388+K1453+K1638+K1652+K1750+K1756+K1774+K1782+K1854+K1875+K1915+K1917+K1925+K1927+K1929+K1943+K1945+K1947+K1949+K1951+K1953+K1955+K1957+K1959+K1961+K1963+K1965+K1975+K1977+K1979+K1981+K1983+K1985+K1987+K1989+K1991+K1993+K1995+K1997+K1999,5)</f>
        <v>0</v>
      </c>
      <c r="L2000" s="123">
        <f>ROUND(L6+L8+L10+L12+L14+L16+L67+L101+L134+L137+L142+L180+L209+L211+L314+L316+L332+L370+L372+L374+L385+L387+L389+L395+L397+L399+L411+L413+L415+L417+L419+L421+L645+L647+L649+L699+L701+L703+L857+L859+L861+L863+L865+L867+L869+L871+L874+L876+L878+L880+L882+L884+L886+L888+L890+L892+L1004+L1017+L1019+L1021+L1023+L1030+L1032+L1034+L1036+L1038+L1040+L1042+L1044+L1197+L1279+L1334+L1340+L1364+L1388+L1453+L1638+L1652+L1750+L1756+L1774+L1782+L1854+L1875+L1915+L1917+L1925+L1927+L1929+L1943+L1945+L1947+L1949+L1951+L1953+L1955+L1957+L1959+L1961+L1963+L1965+L1975+L1977+L1979+L1981+L1983+L1985+L1987+L1989+L1991+L1993+L1995+L1997+L1999,5)</f>
        <v>0</v>
      </c>
    </row>
    <row r="2001" ht="15.75" thickTop="1" x14ac:dyDescent="0.25"/>
  </sheetData>
  <printOptions gridLines="1"/>
  <pageMargins left="0.25" right="0.25" top="0.75" bottom="0.75" header="0.3" footer="0.3"/>
  <pageSetup scale="40" fitToHeight="23" orientation="portrait" horizontalDpi="4294967293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78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77825" r:id="rId4" name="FILTER"/>
      </mc:Fallback>
    </mc:AlternateContent>
    <mc:AlternateContent xmlns:mc="http://schemas.openxmlformats.org/markup-compatibility/2006">
      <mc:Choice Requires="x14">
        <control shapeId="778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77826" r:id="rId6" name="HEADER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6CA08-8DAA-4A71-9CCA-EF1C635C1335}">
  <sheetPr codeName="Sheet6">
    <pageSetUpPr fitToPage="1"/>
  </sheetPr>
  <dimension ref="A1:N205"/>
  <sheetViews>
    <sheetView workbookViewId="0">
      <pane xSplit="7" ySplit="5" topLeftCell="H6" activePane="bottomRight" state="frozenSplit"/>
      <selection pane="topRight" activeCell="H1" sqref="H1"/>
      <selection pane="bottomLeft" activeCell="A6" sqref="A6"/>
      <selection pane="bottomRight" activeCell="P16" sqref="P16"/>
    </sheetView>
  </sheetViews>
  <sheetFormatPr defaultRowHeight="15" x14ac:dyDescent="0.25"/>
  <cols>
    <col min="1" max="6" width="3" style="125" customWidth="1"/>
    <col min="7" max="7" width="39.85546875" style="125" customWidth="1"/>
    <col min="8" max="8" width="12.28515625" style="103" bestFit="1" customWidth="1"/>
    <col min="9" max="9" width="2.28515625" style="103" customWidth="1"/>
    <col min="10" max="10" width="10" style="103" bestFit="1" customWidth="1"/>
    <col min="11" max="11" width="2.28515625" style="103" customWidth="1"/>
    <col min="12" max="12" width="12" style="103" bestFit="1" customWidth="1"/>
    <col min="13" max="13" width="2.28515625" style="103" customWidth="1"/>
    <col min="14" max="14" width="11.5703125" style="103" bestFit="1" customWidth="1"/>
    <col min="15" max="16384" width="9.140625" style="103"/>
  </cols>
  <sheetData>
    <row r="1" spans="1:14" ht="15.75" x14ac:dyDescent="0.25">
      <c r="A1" s="99" t="s">
        <v>1181</v>
      </c>
      <c r="B1" s="100"/>
      <c r="C1" s="100"/>
      <c r="D1" s="100"/>
      <c r="E1" s="100"/>
      <c r="F1" s="100"/>
      <c r="G1" s="100"/>
      <c r="H1" s="101"/>
      <c r="I1" s="101"/>
      <c r="J1" s="101"/>
      <c r="K1" s="101"/>
      <c r="L1" s="101"/>
      <c r="M1" s="101"/>
      <c r="N1" s="102"/>
    </row>
    <row r="2" spans="1:14" ht="18" x14ac:dyDescent="0.25">
      <c r="A2" s="104" t="s">
        <v>71</v>
      </c>
      <c r="B2" s="100"/>
      <c r="C2" s="100"/>
      <c r="D2" s="100"/>
      <c r="E2" s="100"/>
      <c r="F2" s="100"/>
      <c r="G2" s="100"/>
      <c r="H2" s="101"/>
      <c r="I2" s="101"/>
      <c r="J2" s="101"/>
      <c r="K2" s="101"/>
      <c r="L2" s="101"/>
      <c r="M2" s="101"/>
      <c r="N2" s="105"/>
    </row>
    <row r="3" spans="1:14" x14ac:dyDescent="0.25">
      <c r="A3" s="106" t="s">
        <v>1184</v>
      </c>
      <c r="B3" s="100"/>
      <c r="C3" s="100"/>
      <c r="D3" s="100"/>
      <c r="E3" s="100"/>
      <c r="F3" s="100"/>
      <c r="G3" s="100"/>
      <c r="H3" s="101"/>
      <c r="I3" s="101"/>
      <c r="J3" s="101"/>
      <c r="K3" s="101"/>
      <c r="L3" s="101"/>
      <c r="M3" s="101"/>
      <c r="N3" s="102" t="s">
        <v>566</v>
      </c>
    </row>
    <row r="4" spans="1:14" ht="15.75" thickBot="1" x14ac:dyDescent="0.3">
      <c r="A4" s="107"/>
      <c r="B4" s="107"/>
      <c r="C4" s="107"/>
      <c r="D4" s="107"/>
      <c r="E4" s="107"/>
      <c r="F4" s="107"/>
      <c r="G4" s="107"/>
      <c r="H4" s="108"/>
      <c r="I4" s="109"/>
      <c r="J4" s="108"/>
      <c r="K4" s="109"/>
      <c r="L4" s="108"/>
      <c r="M4" s="109"/>
      <c r="N4" s="108"/>
    </row>
    <row r="5" spans="1:14" s="113" customFormat="1" ht="16.5" thickTop="1" thickBot="1" x14ac:dyDescent="0.3">
      <c r="A5" s="110"/>
      <c r="B5" s="110"/>
      <c r="C5" s="110"/>
      <c r="D5" s="110"/>
      <c r="E5" s="110"/>
      <c r="F5" s="110"/>
      <c r="G5" s="110"/>
      <c r="H5" s="111" t="s">
        <v>1185</v>
      </c>
      <c r="I5" s="112"/>
      <c r="J5" s="111" t="s">
        <v>5</v>
      </c>
      <c r="K5" s="112"/>
      <c r="L5" s="111" t="s">
        <v>72</v>
      </c>
      <c r="M5" s="112"/>
      <c r="N5" s="111" t="s">
        <v>73</v>
      </c>
    </row>
    <row r="6" spans="1:14" ht="15.75" thickTop="1" x14ac:dyDescent="0.25">
      <c r="A6" s="107"/>
      <c r="B6" s="107" t="s">
        <v>76</v>
      </c>
      <c r="C6" s="107"/>
      <c r="D6" s="107"/>
      <c r="E6" s="107"/>
      <c r="F6" s="107"/>
      <c r="G6" s="107"/>
      <c r="H6" s="114"/>
      <c r="I6" s="115"/>
      <c r="J6" s="114"/>
      <c r="K6" s="115"/>
      <c r="L6" s="114"/>
      <c r="M6" s="115"/>
      <c r="N6" s="116"/>
    </row>
    <row r="7" spans="1:14" x14ac:dyDescent="0.25">
      <c r="A7" s="107"/>
      <c r="B7" s="107"/>
      <c r="C7" s="107"/>
      <c r="D7" s="107" t="s">
        <v>7</v>
      </c>
      <c r="E7" s="107"/>
      <c r="F7" s="107"/>
      <c r="G7" s="107"/>
      <c r="H7" s="114"/>
      <c r="I7" s="115"/>
      <c r="J7" s="114"/>
      <c r="K7" s="115"/>
      <c r="L7" s="114"/>
      <c r="M7" s="115"/>
      <c r="N7" s="116"/>
    </row>
    <row r="8" spans="1:14" x14ac:dyDescent="0.25">
      <c r="A8" s="107"/>
      <c r="B8" s="107"/>
      <c r="C8" s="107"/>
      <c r="D8" s="107"/>
      <c r="E8" s="107" t="s">
        <v>77</v>
      </c>
      <c r="F8" s="107"/>
      <c r="G8" s="107"/>
      <c r="H8" s="114"/>
      <c r="I8" s="115"/>
      <c r="J8" s="114"/>
      <c r="K8" s="115"/>
      <c r="L8" s="114"/>
      <c r="M8" s="115"/>
      <c r="N8" s="116"/>
    </row>
    <row r="9" spans="1:14" x14ac:dyDescent="0.25">
      <c r="A9" s="107"/>
      <c r="B9" s="107"/>
      <c r="C9" s="107"/>
      <c r="D9" s="107"/>
      <c r="E9" s="107"/>
      <c r="F9" s="107" t="s">
        <v>78</v>
      </c>
      <c r="G9" s="107"/>
      <c r="H9" s="114"/>
      <c r="I9" s="115"/>
      <c r="J9" s="114"/>
      <c r="K9" s="115"/>
      <c r="L9" s="114"/>
      <c r="M9" s="115"/>
      <c r="N9" s="116"/>
    </row>
    <row r="10" spans="1:14" x14ac:dyDescent="0.25">
      <c r="A10" s="107"/>
      <c r="B10" s="107"/>
      <c r="C10" s="107"/>
      <c r="D10" s="107"/>
      <c r="E10" s="107"/>
      <c r="F10" s="107"/>
      <c r="G10" s="107" t="s">
        <v>79</v>
      </c>
      <c r="H10" s="114">
        <v>500</v>
      </c>
      <c r="I10" s="115"/>
      <c r="J10" s="114">
        <v>350</v>
      </c>
      <c r="K10" s="115"/>
      <c r="L10" s="114">
        <f>ROUND((H10-J10),5)</f>
        <v>150</v>
      </c>
      <c r="M10" s="115"/>
      <c r="N10" s="116">
        <f>ROUND(IF(J10=0, IF(H10=0, 0, 1), H10/J10),5)</f>
        <v>1.4285699999999999</v>
      </c>
    </row>
    <row r="11" spans="1:14" x14ac:dyDescent="0.25">
      <c r="A11" s="107"/>
      <c r="B11" s="107"/>
      <c r="C11" s="107"/>
      <c r="D11" s="107"/>
      <c r="E11" s="107"/>
      <c r="F11" s="107"/>
      <c r="G11" s="107" t="s">
        <v>80</v>
      </c>
      <c r="H11" s="114">
        <v>0</v>
      </c>
      <c r="I11" s="115"/>
      <c r="J11" s="114">
        <v>0</v>
      </c>
      <c r="K11" s="115"/>
      <c r="L11" s="114">
        <f>ROUND((H11-J11),5)</f>
        <v>0</v>
      </c>
      <c r="M11" s="115"/>
      <c r="N11" s="116">
        <f>ROUND(IF(J11=0, IF(H11=0, 0, 1), H11/J11),5)</f>
        <v>0</v>
      </c>
    </row>
    <row r="12" spans="1:14" ht="15.75" thickBot="1" x14ac:dyDescent="0.3">
      <c r="A12" s="107"/>
      <c r="B12" s="107"/>
      <c r="C12" s="107"/>
      <c r="D12" s="107"/>
      <c r="E12" s="107"/>
      <c r="F12" s="107"/>
      <c r="G12" s="107" t="s">
        <v>81</v>
      </c>
      <c r="H12" s="117">
        <v>200</v>
      </c>
      <c r="I12" s="115"/>
      <c r="J12" s="117">
        <v>0</v>
      </c>
      <c r="K12" s="115"/>
      <c r="L12" s="117">
        <f>ROUND((H12-J12),5)</f>
        <v>200</v>
      </c>
      <c r="M12" s="115"/>
      <c r="N12" s="118">
        <f>ROUND(IF(J12=0, IF(H12=0, 0, 1), H12/J12),5)</f>
        <v>1</v>
      </c>
    </row>
    <row r="13" spans="1:14" x14ac:dyDescent="0.25">
      <c r="A13" s="107"/>
      <c r="B13" s="107"/>
      <c r="C13" s="107"/>
      <c r="D13" s="107"/>
      <c r="E13" s="107"/>
      <c r="F13" s="107" t="s">
        <v>82</v>
      </c>
      <c r="G13" s="107"/>
      <c r="H13" s="114">
        <f>ROUND(SUM(H9:H12),5)</f>
        <v>700</v>
      </c>
      <c r="I13" s="115"/>
      <c r="J13" s="114">
        <f>ROUND(SUM(J9:J12),5)</f>
        <v>350</v>
      </c>
      <c r="K13" s="115"/>
      <c r="L13" s="114">
        <f>ROUND((H13-J13),5)</f>
        <v>350</v>
      </c>
      <c r="M13" s="115"/>
      <c r="N13" s="116">
        <f>ROUND(IF(J13=0, IF(H13=0, 0, 1), H13/J13),5)</f>
        <v>2</v>
      </c>
    </row>
    <row r="14" spans="1:14" x14ac:dyDescent="0.25">
      <c r="A14" s="107"/>
      <c r="B14" s="107"/>
      <c r="C14" s="107"/>
      <c r="D14" s="107"/>
      <c r="E14" s="107"/>
      <c r="F14" s="107" t="s">
        <v>83</v>
      </c>
      <c r="G14" s="107"/>
      <c r="H14" s="114">
        <v>183.53</v>
      </c>
      <c r="I14" s="115"/>
      <c r="J14" s="114">
        <v>650</v>
      </c>
      <c r="K14" s="115"/>
      <c r="L14" s="114">
        <f>ROUND((H14-J14),5)</f>
        <v>-466.47</v>
      </c>
      <c r="M14" s="115"/>
      <c r="N14" s="116">
        <f>ROUND(IF(J14=0, IF(H14=0, 0, 1), H14/J14),5)</f>
        <v>0.28234999999999999</v>
      </c>
    </row>
    <row r="15" spans="1:14" x14ac:dyDescent="0.25">
      <c r="A15" s="107"/>
      <c r="B15" s="107"/>
      <c r="C15" s="107"/>
      <c r="D15" s="107"/>
      <c r="E15" s="107"/>
      <c r="F15" s="107" t="s">
        <v>84</v>
      </c>
      <c r="G15" s="107"/>
      <c r="H15" s="114"/>
      <c r="I15" s="115"/>
      <c r="J15" s="114"/>
      <c r="K15" s="115"/>
      <c r="L15" s="114"/>
      <c r="M15" s="115"/>
      <c r="N15" s="116"/>
    </row>
    <row r="16" spans="1:14" x14ac:dyDescent="0.25">
      <c r="A16" s="107"/>
      <c r="B16" s="107"/>
      <c r="C16" s="107"/>
      <c r="D16" s="107"/>
      <c r="E16" s="107"/>
      <c r="F16" s="107"/>
      <c r="G16" s="107" t="s">
        <v>85</v>
      </c>
      <c r="H16" s="126">
        <v>4277.5</v>
      </c>
      <c r="I16" s="115"/>
      <c r="J16" s="114">
        <v>35000</v>
      </c>
      <c r="K16" s="115"/>
      <c r="L16" s="114">
        <f>ROUND((H16-J16),5)</f>
        <v>-30722.5</v>
      </c>
      <c r="M16" s="115"/>
      <c r="N16" s="116">
        <f>ROUND(IF(J16=0, IF(H16=0, 0, 1), H16/J16),5)</f>
        <v>0.12221</v>
      </c>
    </row>
    <row r="17" spans="1:14" x14ac:dyDescent="0.25">
      <c r="A17" s="107"/>
      <c r="B17" s="107"/>
      <c r="C17" s="107"/>
      <c r="D17" s="107"/>
      <c r="E17" s="107"/>
      <c r="F17" s="107"/>
      <c r="G17" s="107" t="s">
        <v>86</v>
      </c>
      <c r="H17" s="126">
        <v>1706</v>
      </c>
      <c r="I17" s="115"/>
      <c r="J17" s="114">
        <v>45000</v>
      </c>
      <c r="K17" s="115"/>
      <c r="L17" s="114">
        <f>ROUND((H17-J17),5)</f>
        <v>-43294</v>
      </c>
      <c r="M17" s="115"/>
      <c r="N17" s="116">
        <f>ROUND(IF(J17=0, IF(H17=0, 0, 1), H17/J17),5)</f>
        <v>3.7909999999999999E-2</v>
      </c>
    </row>
    <row r="18" spans="1:14" ht="15.75" thickBot="1" x14ac:dyDescent="0.3">
      <c r="A18" s="107"/>
      <c r="B18" s="107"/>
      <c r="C18" s="107"/>
      <c r="D18" s="107"/>
      <c r="E18" s="107"/>
      <c r="F18" s="107"/>
      <c r="G18" s="107" t="s">
        <v>87</v>
      </c>
      <c r="H18" s="127">
        <v>0</v>
      </c>
      <c r="I18" s="115"/>
      <c r="J18" s="117">
        <v>128.49</v>
      </c>
      <c r="K18" s="115"/>
      <c r="L18" s="117">
        <f>ROUND((H18-J18),5)</f>
        <v>-128.49</v>
      </c>
      <c r="M18" s="115"/>
      <c r="N18" s="118">
        <f>ROUND(IF(J18=0, IF(H18=0, 0, 1), H18/J18),5)</f>
        <v>0</v>
      </c>
    </row>
    <row r="19" spans="1:14" x14ac:dyDescent="0.25">
      <c r="A19" s="107"/>
      <c r="B19" s="107"/>
      <c r="C19" s="107"/>
      <c r="D19" s="107"/>
      <c r="E19" s="107"/>
      <c r="F19" s="107" t="s">
        <v>88</v>
      </c>
      <c r="G19" s="107"/>
      <c r="H19" s="126">
        <f>ROUND(SUM(H15:H18),5)</f>
        <v>5983.5</v>
      </c>
      <c r="I19" s="115"/>
      <c r="J19" s="114">
        <f>ROUND(SUM(J15:J18),5)</f>
        <v>80128.490000000005</v>
      </c>
      <c r="K19" s="115"/>
      <c r="L19" s="114">
        <f>ROUND((H19-J19),5)</f>
        <v>-74144.990000000005</v>
      </c>
      <c r="M19" s="115"/>
      <c r="N19" s="116">
        <f>ROUND(IF(J19=0, IF(H19=0, 0, 1), H19/J19),5)</f>
        <v>7.467E-2</v>
      </c>
    </row>
    <row r="20" spans="1:14" x14ac:dyDescent="0.25">
      <c r="A20" s="107"/>
      <c r="B20" s="107"/>
      <c r="C20" s="107"/>
      <c r="D20" s="107"/>
      <c r="E20" s="107"/>
      <c r="F20" s="107" t="s">
        <v>715</v>
      </c>
      <c r="G20" s="107"/>
      <c r="H20" s="114">
        <v>5330</v>
      </c>
      <c r="I20" s="115"/>
      <c r="J20" s="114"/>
      <c r="K20" s="115"/>
      <c r="L20" s="114"/>
      <c r="M20" s="115"/>
      <c r="N20" s="116"/>
    </row>
    <row r="21" spans="1:14" x14ac:dyDescent="0.25">
      <c r="A21" s="107"/>
      <c r="B21" s="107"/>
      <c r="C21" s="107"/>
      <c r="D21" s="107"/>
      <c r="E21" s="107"/>
      <c r="F21" s="107" t="s">
        <v>89</v>
      </c>
      <c r="G21" s="107"/>
      <c r="H21" s="114">
        <v>44.96</v>
      </c>
      <c r="I21" s="115"/>
      <c r="J21" s="114">
        <v>240</v>
      </c>
      <c r="K21" s="115"/>
      <c r="L21" s="114">
        <f t="shared" ref="L21:L26" si="0">ROUND((H21-J21),5)</f>
        <v>-195.04</v>
      </c>
      <c r="M21" s="115"/>
      <c r="N21" s="116">
        <f t="shared" ref="N21:N26" si="1">ROUND(IF(J21=0, IF(H21=0, 0, 1), H21/J21),5)</f>
        <v>0.18733</v>
      </c>
    </row>
    <row r="22" spans="1:14" x14ac:dyDescent="0.25">
      <c r="A22" s="107"/>
      <c r="B22" s="107"/>
      <c r="C22" s="107"/>
      <c r="D22" s="107"/>
      <c r="E22" s="107"/>
      <c r="F22" s="107" t="s">
        <v>560</v>
      </c>
      <c r="G22" s="107"/>
      <c r="H22" s="114">
        <v>25100</v>
      </c>
      <c r="I22" s="115"/>
      <c r="J22" s="114">
        <v>0</v>
      </c>
      <c r="K22" s="115"/>
      <c r="L22" s="114">
        <f t="shared" si="0"/>
        <v>25100</v>
      </c>
      <c r="M22" s="115"/>
      <c r="N22" s="116">
        <f t="shared" si="1"/>
        <v>1</v>
      </c>
    </row>
    <row r="23" spans="1:14" x14ac:dyDescent="0.25">
      <c r="A23" s="107"/>
      <c r="B23" s="107"/>
      <c r="C23" s="107"/>
      <c r="D23" s="107"/>
      <c r="E23" s="107"/>
      <c r="F23" s="107" t="s">
        <v>90</v>
      </c>
      <c r="G23" s="107"/>
      <c r="H23" s="114">
        <v>943220.43</v>
      </c>
      <c r="I23" s="115"/>
      <c r="J23" s="114">
        <v>5194302.3099999996</v>
      </c>
      <c r="K23" s="115"/>
      <c r="L23" s="114">
        <f t="shared" si="0"/>
        <v>-4251081.88</v>
      </c>
      <c r="M23" s="115"/>
      <c r="N23" s="116">
        <f t="shared" si="1"/>
        <v>0.18159</v>
      </c>
    </row>
    <row r="24" spans="1:14" x14ac:dyDescent="0.25">
      <c r="A24" s="107"/>
      <c r="B24" s="107"/>
      <c r="C24" s="107"/>
      <c r="D24" s="107"/>
      <c r="E24" s="107"/>
      <c r="F24" s="107" t="s">
        <v>91</v>
      </c>
      <c r="G24" s="107"/>
      <c r="H24" s="114">
        <v>0</v>
      </c>
      <c r="I24" s="115"/>
      <c r="J24" s="114">
        <v>0</v>
      </c>
      <c r="K24" s="115"/>
      <c r="L24" s="114">
        <f t="shared" si="0"/>
        <v>0</v>
      </c>
      <c r="M24" s="115"/>
      <c r="N24" s="116">
        <f t="shared" si="1"/>
        <v>0</v>
      </c>
    </row>
    <row r="25" spans="1:14" ht="15.75" thickBot="1" x14ac:dyDescent="0.3">
      <c r="A25" s="107"/>
      <c r="B25" s="107"/>
      <c r="C25" s="107"/>
      <c r="D25" s="107"/>
      <c r="E25" s="107"/>
      <c r="F25" s="107" t="s">
        <v>397</v>
      </c>
      <c r="G25" s="107"/>
      <c r="H25" s="117">
        <v>0</v>
      </c>
      <c r="I25" s="115"/>
      <c r="J25" s="117">
        <v>0</v>
      </c>
      <c r="K25" s="115"/>
      <c r="L25" s="117">
        <f t="shared" si="0"/>
        <v>0</v>
      </c>
      <c r="M25" s="115"/>
      <c r="N25" s="118">
        <f t="shared" si="1"/>
        <v>0</v>
      </c>
    </row>
    <row r="26" spans="1:14" x14ac:dyDescent="0.25">
      <c r="A26" s="107"/>
      <c r="B26" s="107"/>
      <c r="C26" s="107"/>
      <c r="D26" s="107"/>
      <c r="E26" s="107" t="s">
        <v>92</v>
      </c>
      <c r="F26" s="107"/>
      <c r="G26" s="107"/>
      <c r="H26" s="126">
        <f>ROUND(H9+SUM(H13:H15)+SUM(H19:H25),5)</f>
        <v>980562.42</v>
      </c>
      <c r="I26" s="115"/>
      <c r="J26" s="114">
        <f>ROUND(J8+SUM(J13:J14)+SUM(J19:J25),5)</f>
        <v>5275670.8</v>
      </c>
      <c r="K26" s="115"/>
      <c r="L26" s="114">
        <f t="shared" si="0"/>
        <v>-4295108.38</v>
      </c>
      <c r="M26" s="115"/>
      <c r="N26" s="116">
        <f t="shared" si="1"/>
        <v>0.18586</v>
      </c>
    </row>
    <row r="27" spans="1:14" x14ac:dyDescent="0.25">
      <c r="A27" s="107"/>
      <c r="B27" s="107"/>
      <c r="C27" s="107"/>
      <c r="D27" s="107"/>
      <c r="E27" s="107" t="s">
        <v>567</v>
      </c>
      <c r="F27" s="107"/>
      <c r="G27" s="107"/>
      <c r="H27" s="114"/>
      <c r="I27" s="115"/>
      <c r="J27" s="114"/>
      <c r="K27" s="115"/>
      <c r="L27" s="114"/>
      <c r="M27" s="115"/>
      <c r="N27" s="116"/>
    </row>
    <row r="28" spans="1:14" x14ac:dyDescent="0.25">
      <c r="A28" s="107"/>
      <c r="B28" s="107"/>
      <c r="C28" s="107"/>
      <c r="D28" s="107"/>
      <c r="E28" s="107"/>
      <c r="F28" s="107" t="s">
        <v>568</v>
      </c>
      <c r="G28" s="107"/>
      <c r="H28" s="114">
        <v>10825.89</v>
      </c>
      <c r="I28" s="115"/>
      <c r="J28" s="114">
        <v>91943</v>
      </c>
      <c r="K28" s="115"/>
      <c r="L28" s="114">
        <f>ROUND((H28-J28),5)</f>
        <v>-81117.11</v>
      </c>
      <c r="M28" s="115"/>
      <c r="N28" s="116">
        <f>ROUND(IF(J28=0, IF(H28=0, 0, 1), H28/J28),5)</f>
        <v>0.11774999999999999</v>
      </c>
    </row>
    <row r="29" spans="1:14" ht="15.75" thickBot="1" x14ac:dyDescent="0.3">
      <c r="A29" s="107"/>
      <c r="B29" s="107"/>
      <c r="C29" s="107"/>
      <c r="D29" s="107"/>
      <c r="E29" s="107"/>
      <c r="F29" s="107" t="s">
        <v>569</v>
      </c>
      <c r="G29" s="107"/>
      <c r="H29" s="117">
        <v>155.19999999999999</v>
      </c>
      <c r="I29" s="115"/>
      <c r="J29" s="117">
        <v>0</v>
      </c>
      <c r="K29" s="115"/>
      <c r="L29" s="117">
        <f>ROUND((H29-J29),5)</f>
        <v>155.19999999999999</v>
      </c>
      <c r="M29" s="115"/>
      <c r="N29" s="118">
        <f>ROUND(IF(J29=0, IF(H29=0, 0, 1), H29/J29),5)</f>
        <v>1</v>
      </c>
    </row>
    <row r="30" spans="1:14" x14ac:dyDescent="0.25">
      <c r="A30" s="107"/>
      <c r="B30" s="107"/>
      <c r="C30" s="107"/>
      <c r="D30" s="107"/>
      <c r="E30" s="107" t="s">
        <v>570</v>
      </c>
      <c r="F30" s="107"/>
      <c r="G30" s="107"/>
      <c r="H30" s="114">
        <f>ROUND(SUM(H27:H29),5)</f>
        <v>10981.09</v>
      </c>
      <c r="I30" s="115"/>
      <c r="J30" s="114">
        <f>ROUND(SUM(J27:J29),5)</f>
        <v>91943</v>
      </c>
      <c r="K30" s="115"/>
      <c r="L30" s="114">
        <f>ROUND((H30-J30),5)</f>
        <v>-80961.91</v>
      </c>
      <c r="M30" s="115"/>
      <c r="N30" s="116">
        <f>ROUND(IF(J30=0, IF(H30=0, 0, 1), H30/J30),5)</f>
        <v>0.11942999999999999</v>
      </c>
    </row>
    <row r="31" spans="1:14" x14ac:dyDescent="0.25">
      <c r="A31" s="107"/>
      <c r="B31" s="107"/>
      <c r="C31" s="107"/>
      <c r="D31" s="107"/>
      <c r="E31" s="107" t="s">
        <v>93</v>
      </c>
      <c r="F31" s="107"/>
      <c r="G31" s="107"/>
      <c r="H31" s="114"/>
      <c r="I31" s="115"/>
      <c r="J31" s="114"/>
      <c r="K31" s="115"/>
      <c r="L31" s="114"/>
      <c r="M31" s="115"/>
      <c r="N31" s="116"/>
    </row>
    <row r="32" spans="1:14" ht="15.75" thickBot="1" x14ac:dyDescent="0.3">
      <c r="A32" s="107"/>
      <c r="B32" s="107"/>
      <c r="C32" s="107"/>
      <c r="D32" s="107"/>
      <c r="E32" s="107"/>
      <c r="F32" s="107" t="s">
        <v>94</v>
      </c>
      <c r="G32" s="107"/>
      <c r="H32" s="114">
        <v>19822.439999999999</v>
      </c>
      <c r="I32" s="115"/>
      <c r="J32" s="114">
        <v>130000</v>
      </c>
      <c r="K32" s="115"/>
      <c r="L32" s="114">
        <f>ROUND((H32-J32),5)</f>
        <v>-110177.56</v>
      </c>
      <c r="M32" s="115"/>
      <c r="N32" s="116">
        <f>ROUND(IF(J32=0, IF(H32=0, 0, 1), H32/J32),5)</f>
        <v>0.15248</v>
      </c>
    </row>
    <row r="33" spans="1:14" ht="15.75" thickBot="1" x14ac:dyDescent="0.3">
      <c r="A33" s="107"/>
      <c r="B33" s="107"/>
      <c r="C33" s="107"/>
      <c r="D33" s="107"/>
      <c r="E33" s="107" t="s">
        <v>95</v>
      </c>
      <c r="F33" s="107"/>
      <c r="G33" s="107"/>
      <c r="H33" s="119">
        <f>ROUND(SUM(H31:H32),5)</f>
        <v>19822.439999999999</v>
      </c>
      <c r="I33" s="115"/>
      <c r="J33" s="119">
        <f>ROUND(SUM(J31:J32),5)</f>
        <v>130000</v>
      </c>
      <c r="K33" s="115"/>
      <c r="L33" s="119">
        <f>ROUND((H33-J33),5)</f>
        <v>-110177.56</v>
      </c>
      <c r="M33" s="115"/>
      <c r="N33" s="120">
        <f>ROUND(IF(J33=0, IF(H33=0, 0, 1), H33/J33),5)</f>
        <v>0.15248</v>
      </c>
    </row>
    <row r="34" spans="1:14" ht="15.75" thickBot="1" x14ac:dyDescent="0.3">
      <c r="A34" s="107"/>
      <c r="B34" s="107"/>
      <c r="C34" s="107"/>
      <c r="D34" s="107" t="s">
        <v>96</v>
      </c>
      <c r="E34" s="107"/>
      <c r="F34" s="107"/>
      <c r="G34" s="107"/>
      <c r="H34" s="128">
        <f>ROUND(H8+H26+H30+H33,5)</f>
        <v>1011365.95</v>
      </c>
      <c r="I34" s="115"/>
      <c r="J34" s="121">
        <f>ROUND(J7+J26+J30+J33,5)</f>
        <v>5497613.7999999998</v>
      </c>
      <c r="K34" s="115"/>
      <c r="L34" s="121">
        <f>ROUND((H34-J34),5)</f>
        <v>-4486247.8499999996</v>
      </c>
      <c r="M34" s="115"/>
      <c r="N34" s="122">
        <f>ROUND(IF(J34=0, IF(H34=0, 0, 1), H34/J34),5)</f>
        <v>0.18396000000000001</v>
      </c>
    </row>
    <row r="35" spans="1:14" x14ac:dyDescent="0.25">
      <c r="A35" s="107"/>
      <c r="B35" s="107"/>
      <c r="C35" s="107" t="s">
        <v>97</v>
      </c>
      <c r="D35" s="107"/>
      <c r="E35" s="107"/>
      <c r="F35" s="107"/>
      <c r="G35" s="107"/>
      <c r="H35" s="114">
        <f>H34</f>
        <v>1011365.95</v>
      </c>
      <c r="I35" s="115"/>
      <c r="J35" s="114">
        <f>J34</f>
        <v>5497613.7999999998</v>
      </c>
      <c r="K35" s="115"/>
      <c r="L35" s="114">
        <f>ROUND((H35-J35),5)</f>
        <v>-4486247.8499999996</v>
      </c>
      <c r="M35" s="115"/>
      <c r="N35" s="116">
        <f>ROUND(IF(J35=0, IF(H35=0, 0, 1), H35/J35),5)</f>
        <v>0.18396000000000001</v>
      </c>
    </row>
    <row r="36" spans="1:14" x14ac:dyDescent="0.25">
      <c r="A36" s="107"/>
      <c r="B36" s="107"/>
      <c r="C36" s="107"/>
      <c r="D36" s="107" t="s">
        <v>8</v>
      </c>
      <c r="E36" s="107"/>
      <c r="F36" s="107"/>
      <c r="G36" s="107"/>
      <c r="H36" s="114"/>
      <c r="I36" s="115"/>
      <c r="J36" s="114"/>
      <c r="K36" s="115"/>
      <c r="L36" s="114"/>
      <c r="M36" s="115"/>
      <c r="N36" s="116"/>
    </row>
    <row r="37" spans="1:14" x14ac:dyDescent="0.25">
      <c r="A37" s="107"/>
      <c r="B37" s="107"/>
      <c r="C37" s="107"/>
      <c r="D37" s="107"/>
      <c r="E37" s="107" t="s">
        <v>98</v>
      </c>
      <c r="F37" s="107"/>
      <c r="G37" s="107"/>
      <c r="H37" s="114"/>
      <c r="I37" s="115"/>
      <c r="J37" s="114"/>
      <c r="K37" s="115"/>
      <c r="L37" s="114"/>
      <c r="M37" s="115"/>
      <c r="N37" s="116"/>
    </row>
    <row r="38" spans="1:14" x14ac:dyDescent="0.25">
      <c r="A38" s="107"/>
      <c r="B38" s="107"/>
      <c r="C38" s="107"/>
      <c r="D38" s="107"/>
      <c r="E38" s="107"/>
      <c r="F38" s="107" t="s">
        <v>99</v>
      </c>
      <c r="G38" s="107"/>
      <c r="H38" s="114">
        <v>272808.45</v>
      </c>
      <c r="I38" s="115"/>
      <c r="J38" s="114">
        <v>1424242.95</v>
      </c>
      <c r="K38" s="115"/>
      <c r="L38" s="114">
        <f t="shared" ref="L38:L57" si="2">ROUND((H38-J38),5)</f>
        <v>-1151434.5</v>
      </c>
      <c r="M38" s="115"/>
      <c r="N38" s="116">
        <f t="shared" ref="N38:N57" si="3">ROUND(IF(J38=0, IF(H38=0, 0, 1), H38/J38),5)</f>
        <v>0.19155</v>
      </c>
    </row>
    <row r="39" spans="1:14" x14ac:dyDescent="0.25">
      <c r="A39" s="107"/>
      <c r="B39" s="107"/>
      <c r="C39" s="107"/>
      <c r="D39" s="107"/>
      <c r="E39" s="107"/>
      <c r="F39" s="107" t="s">
        <v>100</v>
      </c>
      <c r="G39" s="107"/>
      <c r="H39" s="114">
        <v>525</v>
      </c>
      <c r="I39" s="115"/>
      <c r="J39" s="114">
        <v>122000</v>
      </c>
      <c r="K39" s="115"/>
      <c r="L39" s="114">
        <f t="shared" si="2"/>
        <v>-121475</v>
      </c>
      <c r="M39" s="115"/>
      <c r="N39" s="116">
        <f t="shared" si="3"/>
        <v>4.3E-3</v>
      </c>
    </row>
    <row r="40" spans="1:14" x14ac:dyDescent="0.25">
      <c r="A40" s="107"/>
      <c r="B40" s="107"/>
      <c r="C40" s="107"/>
      <c r="D40" s="107"/>
      <c r="E40" s="107"/>
      <c r="F40" s="107" t="s">
        <v>402</v>
      </c>
      <c r="G40" s="107"/>
      <c r="H40" s="114">
        <v>11621.8</v>
      </c>
      <c r="I40" s="115"/>
      <c r="J40" s="114">
        <v>26000</v>
      </c>
      <c r="K40" s="115"/>
      <c r="L40" s="114">
        <f t="shared" si="2"/>
        <v>-14378.2</v>
      </c>
      <c r="M40" s="115"/>
      <c r="N40" s="116">
        <f t="shared" si="3"/>
        <v>0.44699</v>
      </c>
    </row>
    <row r="41" spans="1:14" x14ac:dyDescent="0.25">
      <c r="A41" s="107"/>
      <c r="B41" s="107"/>
      <c r="C41" s="107"/>
      <c r="D41" s="107"/>
      <c r="E41" s="107"/>
      <c r="F41" s="107" t="s">
        <v>101</v>
      </c>
      <c r="G41" s="107"/>
      <c r="H41" s="114">
        <v>16208.34</v>
      </c>
      <c r="I41" s="115"/>
      <c r="J41" s="114">
        <v>122141.52</v>
      </c>
      <c r="K41" s="115"/>
      <c r="L41" s="114">
        <f t="shared" si="2"/>
        <v>-105933.18</v>
      </c>
      <c r="M41" s="115"/>
      <c r="N41" s="116">
        <f t="shared" si="3"/>
        <v>0.13270000000000001</v>
      </c>
    </row>
    <row r="42" spans="1:14" x14ac:dyDescent="0.25">
      <c r="A42" s="107"/>
      <c r="B42" s="107"/>
      <c r="C42" s="107"/>
      <c r="D42" s="107"/>
      <c r="E42" s="107"/>
      <c r="F42" s="107" t="s">
        <v>102</v>
      </c>
      <c r="G42" s="107"/>
      <c r="H42" s="114">
        <v>14665.71</v>
      </c>
      <c r="I42" s="115"/>
      <c r="J42" s="114">
        <v>130467.94</v>
      </c>
      <c r="K42" s="115"/>
      <c r="L42" s="114">
        <f t="shared" si="2"/>
        <v>-115802.23</v>
      </c>
      <c r="M42" s="115"/>
      <c r="N42" s="116">
        <f t="shared" si="3"/>
        <v>0.11241</v>
      </c>
    </row>
    <row r="43" spans="1:14" x14ac:dyDescent="0.25">
      <c r="A43" s="107"/>
      <c r="B43" s="107"/>
      <c r="C43" s="107"/>
      <c r="D43" s="107"/>
      <c r="E43" s="107"/>
      <c r="F43" s="107" t="s">
        <v>747</v>
      </c>
      <c r="G43" s="107"/>
      <c r="H43" s="114">
        <v>32315</v>
      </c>
      <c r="I43" s="115"/>
      <c r="J43" s="114">
        <v>54780</v>
      </c>
      <c r="K43" s="115"/>
      <c r="L43" s="114">
        <f t="shared" si="2"/>
        <v>-22465</v>
      </c>
      <c r="M43" s="115"/>
      <c r="N43" s="116">
        <f t="shared" si="3"/>
        <v>0.58991000000000005</v>
      </c>
    </row>
    <row r="44" spans="1:14" x14ac:dyDescent="0.25">
      <c r="A44" s="107"/>
      <c r="B44" s="107"/>
      <c r="C44" s="107"/>
      <c r="D44" s="107"/>
      <c r="E44" s="107"/>
      <c r="F44" s="107" t="s">
        <v>103</v>
      </c>
      <c r="G44" s="107"/>
      <c r="H44" s="114">
        <v>28301.439999999999</v>
      </c>
      <c r="I44" s="115"/>
      <c r="J44" s="114">
        <v>164160</v>
      </c>
      <c r="K44" s="115"/>
      <c r="L44" s="114">
        <f t="shared" si="2"/>
        <v>-135858.56</v>
      </c>
      <c r="M44" s="115"/>
      <c r="N44" s="116">
        <f t="shared" si="3"/>
        <v>0.1724</v>
      </c>
    </row>
    <row r="45" spans="1:14" x14ac:dyDescent="0.25">
      <c r="A45" s="107"/>
      <c r="B45" s="107"/>
      <c r="C45" s="107"/>
      <c r="D45" s="107"/>
      <c r="E45" s="107"/>
      <c r="F45" s="107" t="s">
        <v>104</v>
      </c>
      <c r="G45" s="107"/>
      <c r="H45" s="114">
        <v>5196.91</v>
      </c>
      <c r="I45" s="115"/>
      <c r="J45" s="114">
        <v>24958.98</v>
      </c>
      <c r="K45" s="115"/>
      <c r="L45" s="114">
        <f t="shared" si="2"/>
        <v>-19762.07</v>
      </c>
      <c r="M45" s="115"/>
      <c r="N45" s="116">
        <f t="shared" si="3"/>
        <v>0.20821999999999999</v>
      </c>
    </row>
    <row r="46" spans="1:14" x14ac:dyDescent="0.25">
      <c r="A46" s="107"/>
      <c r="B46" s="107"/>
      <c r="C46" s="107"/>
      <c r="D46" s="107"/>
      <c r="E46" s="107"/>
      <c r="F46" s="107" t="s">
        <v>105</v>
      </c>
      <c r="G46" s="107"/>
      <c r="H46" s="114">
        <v>64757.14</v>
      </c>
      <c r="I46" s="115"/>
      <c r="J46" s="114">
        <v>336504.59</v>
      </c>
      <c r="K46" s="115"/>
      <c r="L46" s="114">
        <f t="shared" si="2"/>
        <v>-271747.45</v>
      </c>
      <c r="M46" s="115"/>
      <c r="N46" s="116">
        <f t="shared" si="3"/>
        <v>0.19244</v>
      </c>
    </row>
    <row r="47" spans="1:14" x14ac:dyDescent="0.25">
      <c r="A47" s="107"/>
      <c r="B47" s="107"/>
      <c r="C47" s="107"/>
      <c r="D47" s="107"/>
      <c r="E47" s="107"/>
      <c r="F47" s="107" t="s">
        <v>106</v>
      </c>
      <c r="G47" s="107"/>
      <c r="H47" s="114">
        <v>1229.67</v>
      </c>
      <c r="I47" s="115"/>
      <c r="J47" s="114">
        <v>2462.4</v>
      </c>
      <c r="K47" s="115"/>
      <c r="L47" s="114">
        <f t="shared" si="2"/>
        <v>-1232.73</v>
      </c>
      <c r="M47" s="115"/>
      <c r="N47" s="116">
        <f t="shared" si="3"/>
        <v>0.49937999999999999</v>
      </c>
    </row>
    <row r="48" spans="1:14" x14ac:dyDescent="0.25">
      <c r="A48" s="107"/>
      <c r="B48" s="107"/>
      <c r="C48" s="107"/>
      <c r="D48" s="107"/>
      <c r="E48" s="107"/>
      <c r="F48" s="107" t="s">
        <v>107</v>
      </c>
      <c r="G48" s="107"/>
      <c r="H48" s="114">
        <v>1613.32</v>
      </c>
      <c r="I48" s="115"/>
      <c r="J48" s="114">
        <v>18500</v>
      </c>
      <c r="K48" s="115"/>
      <c r="L48" s="114">
        <f t="shared" si="2"/>
        <v>-16886.68</v>
      </c>
      <c r="M48" s="115"/>
      <c r="N48" s="116">
        <f t="shared" si="3"/>
        <v>8.7209999999999996E-2</v>
      </c>
    </row>
    <row r="49" spans="1:14" x14ac:dyDescent="0.25">
      <c r="A49" s="107"/>
      <c r="B49" s="107"/>
      <c r="C49" s="107"/>
      <c r="D49" s="107"/>
      <c r="E49" s="107"/>
      <c r="F49" s="107" t="s">
        <v>108</v>
      </c>
      <c r="G49" s="107"/>
      <c r="H49" s="114">
        <v>1048.78</v>
      </c>
      <c r="I49" s="115"/>
      <c r="J49" s="114">
        <v>36003</v>
      </c>
      <c r="K49" s="115"/>
      <c r="L49" s="114">
        <f t="shared" si="2"/>
        <v>-34954.22</v>
      </c>
      <c r="M49" s="115"/>
      <c r="N49" s="116">
        <f t="shared" si="3"/>
        <v>2.913E-2</v>
      </c>
    </row>
    <row r="50" spans="1:14" x14ac:dyDescent="0.25">
      <c r="A50" s="107"/>
      <c r="B50" s="107"/>
      <c r="C50" s="107"/>
      <c r="D50" s="107"/>
      <c r="E50" s="107"/>
      <c r="F50" s="107" t="s">
        <v>109</v>
      </c>
      <c r="G50" s="107"/>
      <c r="H50" s="114">
        <v>397.8</v>
      </c>
      <c r="I50" s="115"/>
      <c r="J50" s="114">
        <v>2592</v>
      </c>
      <c r="K50" s="115"/>
      <c r="L50" s="114">
        <f t="shared" si="2"/>
        <v>-2194.1999999999998</v>
      </c>
      <c r="M50" s="115"/>
      <c r="N50" s="116">
        <f t="shared" si="3"/>
        <v>0.15347</v>
      </c>
    </row>
    <row r="51" spans="1:14" x14ac:dyDescent="0.25">
      <c r="A51" s="107"/>
      <c r="B51" s="107"/>
      <c r="C51" s="107"/>
      <c r="D51" s="107"/>
      <c r="E51" s="107"/>
      <c r="F51" s="107" t="s">
        <v>110</v>
      </c>
      <c r="G51" s="107"/>
      <c r="H51" s="114">
        <v>0</v>
      </c>
      <c r="I51" s="115"/>
      <c r="J51" s="114">
        <v>5000</v>
      </c>
      <c r="K51" s="115"/>
      <c r="L51" s="114">
        <f t="shared" si="2"/>
        <v>-5000</v>
      </c>
      <c r="M51" s="115"/>
      <c r="N51" s="116">
        <f t="shared" si="3"/>
        <v>0</v>
      </c>
    </row>
    <row r="52" spans="1:14" x14ac:dyDescent="0.25">
      <c r="A52" s="107"/>
      <c r="B52" s="107"/>
      <c r="C52" s="107"/>
      <c r="D52" s="107"/>
      <c r="E52" s="107"/>
      <c r="F52" s="107" t="s">
        <v>111</v>
      </c>
      <c r="G52" s="107"/>
      <c r="H52" s="114">
        <v>5329.3</v>
      </c>
      <c r="I52" s="115"/>
      <c r="J52" s="114">
        <v>15000</v>
      </c>
      <c r="K52" s="115"/>
      <c r="L52" s="114">
        <f t="shared" si="2"/>
        <v>-9670.7000000000007</v>
      </c>
      <c r="M52" s="115"/>
      <c r="N52" s="116">
        <f t="shared" si="3"/>
        <v>0.35528999999999999</v>
      </c>
    </row>
    <row r="53" spans="1:14" x14ac:dyDescent="0.25">
      <c r="A53" s="107"/>
      <c r="B53" s="107"/>
      <c r="C53" s="107"/>
      <c r="D53" s="107"/>
      <c r="E53" s="107"/>
      <c r="F53" s="107" t="s">
        <v>112</v>
      </c>
      <c r="G53" s="107"/>
      <c r="H53" s="114">
        <v>0</v>
      </c>
      <c r="I53" s="115"/>
      <c r="J53" s="114">
        <v>15000</v>
      </c>
      <c r="K53" s="115"/>
      <c r="L53" s="114">
        <f t="shared" si="2"/>
        <v>-15000</v>
      </c>
      <c r="M53" s="115"/>
      <c r="N53" s="116">
        <f t="shared" si="3"/>
        <v>0</v>
      </c>
    </row>
    <row r="54" spans="1:14" x14ac:dyDescent="0.25">
      <c r="A54" s="107"/>
      <c r="B54" s="107"/>
      <c r="C54" s="107"/>
      <c r="D54" s="107"/>
      <c r="E54" s="107"/>
      <c r="F54" s="107" t="s">
        <v>113</v>
      </c>
      <c r="G54" s="107"/>
      <c r="H54" s="114">
        <v>1434.8</v>
      </c>
      <c r="I54" s="115"/>
      <c r="J54" s="114">
        <v>0</v>
      </c>
      <c r="K54" s="115"/>
      <c r="L54" s="114">
        <f t="shared" si="2"/>
        <v>1434.8</v>
      </c>
      <c r="M54" s="115"/>
      <c r="N54" s="116">
        <f t="shared" si="3"/>
        <v>1</v>
      </c>
    </row>
    <row r="55" spans="1:14" x14ac:dyDescent="0.25">
      <c r="A55" s="107"/>
      <c r="B55" s="107"/>
      <c r="C55" s="107"/>
      <c r="D55" s="107"/>
      <c r="E55" s="107"/>
      <c r="F55" s="107" t="s">
        <v>115</v>
      </c>
      <c r="G55" s="107"/>
      <c r="H55" s="114">
        <v>5536</v>
      </c>
      <c r="I55" s="115"/>
      <c r="J55" s="114">
        <v>0</v>
      </c>
      <c r="K55" s="115"/>
      <c r="L55" s="114">
        <f t="shared" si="2"/>
        <v>5536</v>
      </c>
      <c r="M55" s="115"/>
      <c r="N55" s="116">
        <f t="shared" si="3"/>
        <v>1</v>
      </c>
    </row>
    <row r="56" spans="1:14" ht="15.75" thickBot="1" x14ac:dyDescent="0.3">
      <c r="A56" s="107"/>
      <c r="B56" s="107"/>
      <c r="C56" s="107"/>
      <c r="D56" s="107"/>
      <c r="E56" s="107"/>
      <c r="F56" s="107" t="s">
        <v>116</v>
      </c>
      <c r="G56" s="107"/>
      <c r="H56" s="117">
        <v>0</v>
      </c>
      <c r="I56" s="115"/>
      <c r="J56" s="117">
        <v>20000</v>
      </c>
      <c r="K56" s="115"/>
      <c r="L56" s="117">
        <f t="shared" si="2"/>
        <v>-20000</v>
      </c>
      <c r="M56" s="115"/>
      <c r="N56" s="118">
        <f t="shared" si="3"/>
        <v>0</v>
      </c>
    </row>
    <row r="57" spans="1:14" x14ac:dyDescent="0.25">
      <c r="A57" s="107"/>
      <c r="B57" s="107"/>
      <c r="C57" s="107"/>
      <c r="D57" s="107"/>
      <c r="E57" s="107" t="s">
        <v>117</v>
      </c>
      <c r="F57" s="107"/>
      <c r="G57" s="107"/>
      <c r="H57" s="114">
        <v>462989.46</v>
      </c>
      <c r="I57" s="115"/>
      <c r="J57" s="114">
        <f>ROUND(SUM(J37:J56),5)</f>
        <v>2519813.38</v>
      </c>
      <c r="K57" s="115"/>
      <c r="L57" s="114">
        <f t="shared" si="2"/>
        <v>-2056823.92</v>
      </c>
      <c r="M57" s="115"/>
      <c r="N57" s="116">
        <f t="shared" si="3"/>
        <v>0.18373999999999999</v>
      </c>
    </row>
    <row r="58" spans="1:14" x14ac:dyDescent="0.25">
      <c r="A58" s="107"/>
      <c r="B58" s="107"/>
      <c r="C58" s="107"/>
      <c r="D58" s="107"/>
      <c r="E58" s="107" t="s">
        <v>118</v>
      </c>
      <c r="F58" s="107"/>
      <c r="G58" s="107"/>
      <c r="H58" s="114"/>
      <c r="I58" s="115"/>
      <c r="J58" s="114"/>
      <c r="K58" s="115"/>
      <c r="L58" s="114"/>
      <c r="M58" s="115"/>
      <c r="N58" s="116"/>
    </row>
    <row r="59" spans="1:14" x14ac:dyDescent="0.25">
      <c r="A59" s="107"/>
      <c r="B59" s="107"/>
      <c r="C59" s="107"/>
      <c r="D59" s="107"/>
      <c r="E59" s="107"/>
      <c r="F59" s="107" t="s">
        <v>119</v>
      </c>
      <c r="G59" s="107"/>
      <c r="H59" s="114">
        <v>4726</v>
      </c>
      <c r="I59" s="115"/>
      <c r="J59" s="114">
        <v>27940</v>
      </c>
      <c r="K59" s="115"/>
      <c r="L59" s="114">
        <f t="shared" ref="L59:L67" si="4">ROUND((H59-J59),5)</f>
        <v>-23214</v>
      </c>
      <c r="M59" s="115"/>
      <c r="N59" s="116">
        <f t="shared" ref="N59:N67" si="5">ROUND(IF(J59=0, IF(H59=0, 0, 1), H59/J59),5)</f>
        <v>0.16914999999999999</v>
      </c>
    </row>
    <row r="60" spans="1:14" x14ac:dyDescent="0.25">
      <c r="A60" s="107"/>
      <c r="B60" s="107"/>
      <c r="C60" s="107"/>
      <c r="D60" s="107"/>
      <c r="E60" s="107"/>
      <c r="F60" s="107" t="s">
        <v>120</v>
      </c>
      <c r="G60" s="107"/>
      <c r="H60" s="114">
        <v>9351.33</v>
      </c>
      <c r="I60" s="115"/>
      <c r="J60" s="114">
        <v>181956.71</v>
      </c>
      <c r="K60" s="115"/>
      <c r="L60" s="114">
        <f t="shared" si="4"/>
        <v>-172605.38</v>
      </c>
      <c r="M60" s="115"/>
      <c r="N60" s="116">
        <f t="shared" si="5"/>
        <v>5.1389999999999998E-2</v>
      </c>
    </row>
    <row r="61" spans="1:14" x14ac:dyDescent="0.25">
      <c r="A61" s="107"/>
      <c r="B61" s="107"/>
      <c r="C61" s="107"/>
      <c r="D61" s="107"/>
      <c r="E61" s="107"/>
      <c r="F61" s="107" t="s">
        <v>121</v>
      </c>
      <c r="G61" s="107"/>
      <c r="H61" s="114">
        <v>30</v>
      </c>
      <c r="I61" s="115"/>
      <c r="J61" s="114">
        <v>288</v>
      </c>
      <c r="K61" s="115"/>
      <c r="L61" s="114">
        <f t="shared" si="4"/>
        <v>-258</v>
      </c>
      <c r="M61" s="115"/>
      <c r="N61" s="116">
        <f t="shared" si="5"/>
        <v>0.10417</v>
      </c>
    </row>
    <row r="62" spans="1:14" x14ac:dyDescent="0.25">
      <c r="A62" s="107"/>
      <c r="B62" s="107"/>
      <c r="C62" s="107"/>
      <c r="D62" s="107"/>
      <c r="E62" s="107"/>
      <c r="F62" s="107" t="s">
        <v>122</v>
      </c>
      <c r="G62" s="107"/>
      <c r="H62" s="114">
        <v>1239.68</v>
      </c>
      <c r="I62" s="115"/>
      <c r="J62" s="114">
        <v>18240</v>
      </c>
      <c r="K62" s="115"/>
      <c r="L62" s="114">
        <f t="shared" si="4"/>
        <v>-17000.32</v>
      </c>
      <c r="M62" s="115"/>
      <c r="N62" s="116">
        <f t="shared" si="5"/>
        <v>6.7960000000000007E-2</v>
      </c>
    </row>
    <row r="63" spans="1:14" x14ac:dyDescent="0.25">
      <c r="A63" s="107"/>
      <c r="B63" s="107"/>
      <c r="C63" s="107"/>
      <c r="D63" s="107"/>
      <c r="E63" s="107"/>
      <c r="F63" s="107" t="s">
        <v>123</v>
      </c>
      <c r="G63" s="107"/>
      <c r="H63" s="114">
        <v>268.87</v>
      </c>
      <c r="I63" s="115"/>
      <c r="J63" s="114">
        <v>3211.5</v>
      </c>
      <c r="K63" s="115"/>
      <c r="L63" s="114">
        <f t="shared" si="4"/>
        <v>-2942.63</v>
      </c>
      <c r="M63" s="115"/>
      <c r="N63" s="116">
        <f t="shared" si="5"/>
        <v>8.3720000000000003E-2</v>
      </c>
    </row>
    <row r="64" spans="1:14" x14ac:dyDescent="0.25">
      <c r="A64" s="107"/>
      <c r="B64" s="107"/>
      <c r="C64" s="107"/>
      <c r="D64" s="107"/>
      <c r="E64" s="107"/>
      <c r="F64" s="107" t="s">
        <v>124</v>
      </c>
      <c r="G64" s="107"/>
      <c r="H64" s="114">
        <v>1994.47</v>
      </c>
      <c r="I64" s="115"/>
      <c r="J64" s="114">
        <v>43679.51</v>
      </c>
      <c r="K64" s="115"/>
      <c r="L64" s="114">
        <f t="shared" si="4"/>
        <v>-41685.040000000001</v>
      </c>
      <c r="M64" s="115"/>
      <c r="N64" s="116">
        <f t="shared" si="5"/>
        <v>4.5659999999999999E-2</v>
      </c>
    </row>
    <row r="65" spans="1:14" x14ac:dyDescent="0.25">
      <c r="A65" s="107"/>
      <c r="B65" s="107"/>
      <c r="C65" s="107"/>
      <c r="D65" s="107"/>
      <c r="E65" s="107"/>
      <c r="F65" s="107" t="s">
        <v>125</v>
      </c>
      <c r="G65" s="107"/>
      <c r="H65" s="114">
        <v>0</v>
      </c>
      <c r="I65" s="115"/>
      <c r="J65" s="114">
        <v>273.60000000000002</v>
      </c>
      <c r="K65" s="115"/>
      <c r="L65" s="114">
        <f t="shared" si="4"/>
        <v>-273.60000000000002</v>
      </c>
      <c r="M65" s="115"/>
      <c r="N65" s="116">
        <f t="shared" si="5"/>
        <v>0</v>
      </c>
    </row>
    <row r="66" spans="1:14" x14ac:dyDescent="0.25">
      <c r="A66" s="107"/>
      <c r="B66" s="107"/>
      <c r="C66" s="107"/>
      <c r="D66" s="107"/>
      <c r="E66" s="107"/>
      <c r="F66" s="107" t="s">
        <v>126</v>
      </c>
      <c r="G66" s="107"/>
      <c r="H66" s="114">
        <v>72.3</v>
      </c>
      <c r="I66" s="115"/>
      <c r="J66" s="114">
        <v>424.59</v>
      </c>
      <c r="K66" s="115"/>
      <c r="L66" s="114">
        <f t="shared" si="4"/>
        <v>-352.29</v>
      </c>
      <c r="M66" s="115"/>
      <c r="N66" s="116">
        <f t="shared" si="5"/>
        <v>0.17027999999999999</v>
      </c>
    </row>
    <row r="67" spans="1:14" x14ac:dyDescent="0.25">
      <c r="A67" s="107"/>
      <c r="B67" s="107"/>
      <c r="C67" s="107"/>
      <c r="D67" s="107"/>
      <c r="E67" s="107"/>
      <c r="F67" s="107" t="s">
        <v>127</v>
      </c>
      <c r="G67" s="107"/>
      <c r="H67" s="114">
        <v>0</v>
      </c>
      <c r="I67" s="115"/>
      <c r="J67" s="114">
        <v>4009</v>
      </c>
      <c r="K67" s="115"/>
      <c r="L67" s="114">
        <f t="shared" si="4"/>
        <v>-4009</v>
      </c>
      <c r="M67" s="115"/>
      <c r="N67" s="116">
        <f t="shared" si="5"/>
        <v>0</v>
      </c>
    </row>
    <row r="68" spans="1:14" x14ac:dyDescent="0.25">
      <c r="A68" s="107"/>
      <c r="B68" s="107"/>
      <c r="C68" s="107"/>
      <c r="D68" s="107"/>
      <c r="E68" s="107"/>
      <c r="F68" s="107" t="s">
        <v>128</v>
      </c>
      <c r="G68" s="107"/>
      <c r="H68" s="114"/>
      <c r="I68" s="115"/>
      <c r="J68" s="114"/>
      <c r="K68" s="115"/>
      <c r="L68" s="114"/>
      <c r="M68" s="115"/>
      <c r="N68" s="116"/>
    </row>
    <row r="69" spans="1:14" x14ac:dyDescent="0.25">
      <c r="A69" s="107"/>
      <c r="B69" s="107"/>
      <c r="C69" s="107"/>
      <c r="D69" s="107"/>
      <c r="E69" s="107"/>
      <c r="F69" s="107"/>
      <c r="G69" s="107" t="s">
        <v>129</v>
      </c>
      <c r="H69" s="114">
        <v>600</v>
      </c>
      <c r="I69" s="115"/>
      <c r="J69" s="114">
        <v>700</v>
      </c>
      <c r="K69" s="115"/>
      <c r="L69" s="114">
        <f t="shared" ref="L69:L77" si="6">ROUND((H69-J69),5)</f>
        <v>-100</v>
      </c>
      <c r="M69" s="115"/>
      <c r="N69" s="116">
        <f t="shared" ref="N69:N77" si="7">ROUND(IF(J69=0, IF(H69=0, 0, 1), H69/J69),5)</f>
        <v>0.85714000000000001</v>
      </c>
    </row>
    <row r="70" spans="1:14" x14ac:dyDescent="0.25">
      <c r="A70" s="107"/>
      <c r="B70" s="107"/>
      <c r="C70" s="107"/>
      <c r="D70" s="107"/>
      <c r="E70" s="107"/>
      <c r="F70" s="107"/>
      <c r="G70" s="107" t="s">
        <v>130</v>
      </c>
      <c r="H70" s="114">
        <v>0</v>
      </c>
      <c r="I70" s="115"/>
      <c r="J70" s="114">
        <v>4000</v>
      </c>
      <c r="K70" s="115"/>
      <c r="L70" s="114">
        <f t="shared" si="6"/>
        <v>-4000</v>
      </c>
      <c r="M70" s="115"/>
      <c r="N70" s="116">
        <f t="shared" si="7"/>
        <v>0</v>
      </c>
    </row>
    <row r="71" spans="1:14" x14ac:dyDescent="0.25">
      <c r="A71" s="107"/>
      <c r="B71" s="107"/>
      <c r="C71" s="107"/>
      <c r="D71" s="107"/>
      <c r="E71" s="107"/>
      <c r="F71" s="107"/>
      <c r="G71" s="107" t="s">
        <v>131</v>
      </c>
      <c r="H71" s="114">
        <v>10204.81</v>
      </c>
      <c r="I71" s="115"/>
      <c r="J71" s="114">
        <v>15300</v>
      </c>
      <c r="K71" s="115"/>
      <c r="L71" s="114">
        <f t="shared" si="6"/>
        <v>-5095.1899999999996</v>
      </c>
      <c r="M71" s="115"/>
      <c r="N71" s="116">
        <f t="shared" si="7"/>
        <v>0.66698000000000002</v>
      </c>
    </row>
    <row r="72" spans="1:14" x14ac:dyDescent="0.25">
      <c r="A72" s="107"/>
      <c r="B72" s="107"/>
      <c r="C72" s="107"/>
      <c r="D72" s="107"/>
      <c r="E72" s="107"/>
      <c r="F72" s="107"/>
      <c r="G72" s="107" t="s">
        <v>132</v>
      </c>
      <c r="H72" s="114">
        <v>0</v>
      </c>
      <c r="I72" s="115"/>
      <c r="J72" s="114">
        <v>1500</v>
      </c>
      <c r="K72" s="115"/>
      <c r="L72" s="114">
        <f t="shared" si="6"/>
        <v>-1500</v>
      </c>
      <c r="M72" s="115"/>
      <c r="N72" s="116">
        <f t="shared" si="7"/>
        <v>0</v>
      </c>
    </row>
    <row r="73" spans="1:14" ht="15.75" thickBot="1" x14ac:dyDescent="0.3">
      <c r="A73" s="107"/>
      <c r="B73" s="107"/>
      <c r="C73" s="107"/>
      <c r="D73" s="107"/>
      <c r="E73" s="107"/>
      <c r="F73" s="107"/>
      <c r="G73" s="107" t="s">
        <v>133</v>
      </c>
      <c r="H73" s="117">
        <v>0</v>
      </c>
      <c r="I73" s="115"/>
      <c r="J73" s="117">
        <v>3500</v>
      </c>
      <c r="K73" s="115"/>
      <c r="L73" s="117">
        <f t="shared" si="6"/>
        <v>-3500</v>
      </c>
      <c r="M73" s="115"/>
      <c r="N73" s="118">
        <f t="shared" si="7"/>
        <v>0</v>
      </c>
    </row>
    <row r="74" spans="1:14" x14ac:dyDescent="0.25">
      <c r="A74" s="107"/>
      <c r="B74" s="107"/>
      <c r="C74" s="107"/>
      <c r="D74" s="107"/>
      <c r="E74" s="107"/>
      <c r="F74" s="107" t="s">
        <v>135</v>
      </c>
      <c r="G74" s="107"/>
      <c r="H74" s="114">
        <v>10804.81</v>
      </c>
      <c r="I74" s="115"/>
      <c r="J74" s="114">
        <f>ROUND(SUM(J68:J73),5)</f>
        <v>25000</v>
      </c>
      <c r="K74" s="115"/>
      <c r="L74" s="114">
        <f t="shared" si="6"/>
        <v>-14195.19</v>
      </c>
      <c r="M74" s="115"/>
      <c r="N74" s="116">
        <f t="shared" si="7"/>
        <v>0.43219000000000002</v>
      </c>
    </row>
    <row r="75" spans="1:14" x14ac:dyDescent="0.25">
      <c r="A75" s="107"/>
      <c r="B75" s="107"/>
      <c r="C75" s="107"/>
      <c r="D75" s="107"/>
      <c r="E75" s="107"/>
      <c r="F75" s="107" t="s">
        <v>136</v>
      </c>
      <c r="G75" s="107"/>
      <c r="H75" s="114">
        <v>174.33</v>
      </c>
      <c r="I75" s="115"/>
      <c r="J75" s="114">
        <v>500</v>
      </c>
      <c r="K75" s="115"/>
      <c r="L75" s="114">
        <f t="shared" si="6"/>
        <v>-325.67</v>
      </c>
      <c r="M75" s="115"/>
      <c r="N75" s="116">
        <f t="shared" si="7"/>
        <v>0.34866000000000003</v>
      </c>
    </row>
    <row r="76" spans="1:14" ht="15.75" thickBot="1" x14ac:dyDescent="0.3">
      <c r="A76" s="107"/>
      <c r="B76" s="107"/>
      <c r="C76" s="107"/>
      <c r="D76" s="107"/>
      <c r="E76" s="107"/>
      <c r="F76" s="107" t="s">
        <v>137</v>
      </c>
      <c r="G76" s="107"/>
      <c r="H76" s="117">
        <v>0</v>
      </c>
      <c r="I76" s="115"/>
      <c r="J76" s="117">
        <v>2500</v>
      </c>
      <c r="K76" s="115"/>
      <c r="L76" s="117">
        <f t="shared" si="6"/>
        <v>-2500</v>
      </c>
      <c r="M76" s="115"/>
      <c r="N76" s="118">
        <f t="shared" si="7"/>
        <v>0</v>
      </c>
    </row>
    <row r="77" spans="1:14" x14ac:dyDescent="0.25">
      <c r="A77" s="107"/>
      <c r="B77" s="107"/>
      <c r="C77" s="107"/>
      <c r="D77" s="107"/>
      <c r="E77" s="107" t="s">
        <v>138</v>
      </c>
      <c r="F77" s="107"/>
      <c r="G77" s="107"/>
      <c r="H77" s="114">
        <v>28661.79</v>
      </c>
      <c r="I77" s="115"/>
      <c r="J77" s="114">
        <f>ROUND(SUM(J58:J67)+SUM(J74:J76),5)</f>
        <v>308022.90999999997</v>
      </c>
      <c r="K77" s="115"/>
      <c r="L77" s="114">
        <f t="shared" si="6"/>
        <v>-279361.12</v>
      </c>
      <c r="M77" s="115"/>
      <c r="N77" s="116">
        <f t="shared" si="7"/>
        <v>9.3049999999999994E-2</v>
      </c>
    </row>
    <row r="78" spans="1:14" x14ac:dyDescent="0.25">
      <c r="A78" s="107"/>
      <c r="B78" s="107"/>
      <c r="C78" s="107"/>
      <c r="D78" s="107"/>
      <c r="E78" s="107" t="s">
        <v>139</v>
      </c>
      <c r="F78" s="107"/>
      <c r="G78" s="107"/>
      <c r="H78" s="114"/>
      <c r="I78" s="115"/>
      <c r="J78" s="114"/>
      <c r="K78" s="115"/>
      <c r="L78" s="114"/>
      <c r="M78" s="115"/>
      <c r="N78" s="116"/>
    </row>
    <row r="79" spans="1:14" x14ac:dyDescent="0.25">
      <c r="A79" s="107"/>
      <c r="B79" s="107"/>
      <c r="C79" s="107"/>
      <c r="D79" s="107"/>
      <c r="E79" s="107"/>
      <c r="F79" s="107" t="s">
        <v>140</v>
      </c>
      <c r="G79" s="107"/>
      <c r="H79" s="114">
        <v>21717.74</v>
      </c>
      <c r="I79" s="115"/>
      <c r="J79" s="114">
        <v>0</v>
      </c>
      <c r="K79" s="115"/>
      <c r="L79" s="114">
        <f t="shared" ref="L79:L86" si="8">ROUND((H79-J79),5)</f>
        <v>21717.74</v>
      </c>
      <c r="M79" s="115"/>
      <c r="N79" s="116">
        <f t="shared" ref="N79:N86" si="9">ROUND(IF(J79=0, IF(H79=0, 0, 1), H79/J79),5)</f>
        <v>1</v>
      </c>
    </row>
    <row r="80" spans="1:14" x14ac:dyDescent="0.25">
      <c r="A80" s="107"/>
      <c r="B80" s="107"/>
      <c r="C80" s="107"/>
      <c r="D80" s="107"/>
      <c r="E80" s="107"/>
      <c r="F80" s="107" t="s">
        <v>141</v>
      </c>
      <c r="G80" s="107"/>
      <c r="H80" s="114">
        <v>12</v>
      </c>
      <c r="I80" s="115"/>
      <c r="J80" s="114">
        <v>0</v>
      </c>
      <c r="K80" s="115"/>
      <c r="L80" s="114">
        <f t="shared" si="8"/>
        <v>12</v>
      </c>
      <c r="M80" s="115"/>
      <c r="N80" s="116">
        <f t="shared" si="9"/>
        <v>1</v>
      </c>
    </row>
    <row r="81" spans="1:14" x14ac:dyDescent="0.25">
      <c r="A81" s="107"/>
      <c r="B81" s="107"/>
      <c r="C81" s="107"/>
      <c r="D81" s="107"/>
      <c r="E81" s="107"/>
      <c r="F81" s="107" t="s">
        <v>142</v>
      </c>
      <c r="G81" s="107"/>
      <c r="H81" s="114">
        <v>-206.94</v>
      </c>
      <c r="I81" s="115"/>
      <c r="J81" s="114">
        <v>0</v>
      </c>
      <c r="K81" s="115"/>
      <c r="L81" s="114">
        <f t="shared" si="8"/>
        <v>-206.94</v>
      </c>
      <c r="M81" s="115"/>
      <c r="N81" s="116">
        <f t="shared" si="9"/>
        <v>1</v>
      </c>
    </row>
    <row r="82" spans="1:14" x14ac:dyDescent="0.25">
      <c r="A82" s="107"/>
      <c r="B82" s="107"/>
      <c r="C82" s="107"/>
      <c r="D82" s="107"/>
      <c r="E82" s="107"/>
      <c r="F82" s="107" t="s">
        <v>143</v>
      </c>
      <c r="G82" s="107"/>
      <c r="H82" s="114">
        <v>306.25</v>
      </c>
      <c r="I82" s="115"/>
      <c r="J82" s="114">
        <v>0</v>
      </c>
      <c r="K82" s="115"/>
      <c r="L82" s="114">
        <f t="shared" si="8"/>
        <v>306.25</v>
      </c>
      <c r="M82" s="115"/>
      <c r="N82" s="116">
        <f t="shared" si="9"/>
        <v>1</v>
      </c>
    </row>
    <row r="83" spans="1:14" x14ac:dyDescent="0.25">
      <c r="A83" s="107"/>
      <c r="B83" s="107"/>
      <c r="C83" s="107"/>
      <c r="D83" s="107"/>
      <c r="E83" s="107"/>
      <c r="F83" s="107" t="s">
        <v>144</v>
      </c>
      <c r="G83" s="107"/>
      <c r="H83" s="114">
        <v>4591.12</v>
      </c>
      <c r="I83" s="115"/>
      <c r="J83" s="114">
        <v>0</v>
      </c>
      <c r="K83" s="115"/>
      <c r="L83" s="114">
        <f t="shared" si="8"/>
        <v>4591.12</v>
      </c>
      <c r="M83" s="115"/>
      <c r="N83" s="116">
        <f t="shared" si="9"/>
        <v>1</v>
      </c>
    </row>
    <row r="84" spans="1:14" x14ac:dyDescent="0.25">
      <c r="A84" s="107"/>
      <c r="B84" s="107"/>
      <c r="C84" s="107"/>
      <c r="D84" s="107"/>
      <c r="E84" s="107"/>
      <c r="F84" s="107" t="s">
        <v>145</v>
      </c>
      <c r="G84" s="107"/>
      <c r="H84" s="114">
        <v>0</v>
      </c>
      <c r="I84" s="115"/>
      <c r="J84" s="114">
        <v>0</v>
      </c>
      <c r="K84" s="115"/>
      <c r="L84" s="114">
        <f t="shared" si="8"/>
        <v>0</v>
      </c>
      <c r="M84" s="115"/>
      <c r="N84" s="116">
        <f t="shared" si="9"/>
        <v>0</v>
      </c>
    </row>
    <row r="85" spans="1:14" x14ac:dyDescent="0.25">
      <c r="A85" s="107"/>
      <c r="B85" s="107"/>
      <c r="C85" s="107"/>
      <c r="D85" s="107"/>
      <c r="E85" s="107"/>
      <c r="F85" s="107" t="s">
        <v>146</v>
      </c>
      <c r="G85" s="107"/>
      <c r="H85" s="114">
        <v>70.44</v>
      </c>
      <c r="I85" s="115"/>
      <c r="J85" s="114">
        <v>401.1</v>
      </c>
      <c r="K85" s="115"/>
      <c r="L85" s="114">
        <f t="shared" si="8"/>
        <v>-330.66</v>
      </c>
      <c r="M85" s="115"/>
      <c r="N85" s="116">
        <f t="shared" si="9"/>
        <v>0.17562</v>
      </c>
    </row>
    <row r="86" spans="1:14" x14ac:dyDescent="0.25">
      <c r="A86" s="107"/>
      <c r="B86" s="107"/>
      <c r="C86" s="107"/>
      <c r="D86" s="107"/>
      <c r="E86" s="107"/>
      <c r="F86" s="107" t="s">
        <v>147</v>
      </c>
      <c r="G86" s="107"/>
      <c r="H86" s="114">
        <v>100</v>
      </c>
      <c r="I86" s="115"/>
      <c r="J86" s="114">
        <v>1500</v>
      </c>
      <c r="K86" s="115"/>
      <c r="L86" s="114">
        <f t="shared" si="8"/>
        <v>-1400</v>
      </c>
      <c r="M86" s="115"/>
      <c r="N86" s="116">
        <f t="shared" si="9"/>
        <v>6.6669999999999993E-2</v>
      </c>
    </row>
    <row r="87" spans="1:14" x14ac:dyDescent="0.25">
      <c r="A87" s="107"/>
      <c r="B87" s="107"/>
      <c r="C87" s="107"/>
      <c r="D87" s="107"/>
      <c r="E87" s="107"/>
      <c r="F87" s="107" t="s">
        <v>148</v>
      </c>
      <c r="G87" s="107"/>
      <c r="H87" s="114"/>
      <c r="I87" s="115"/>
      <c r="J87" s="114"/>
      <c r="K87" s="115"/>
      <c r="L87" s="114"/>
      <c r="M87" s="115"/>
      <c r="N87" s="116"/>
    </row>
    <row r="88" spans="1:14" x14ac:dyDescent="0.25">
      <c r="A88" s="107"/>
      <c r="B88" s="107"/>
      <c r="C88" s="107"/>
      <c r="D88" s="107"/>
      <c r="E88" s="107"/>
      <c r="F88" s="107"/>
      <c r="G88" s="107" t="s">
        <v>149</v>
      </c>
      <c r="H88" s="114">
        <v>0</v>
      </c>
      <c r="I88" s="115"/>
      <c r="J88" s="114">
        <v>500</v>
      </c>
      <c r="K88" s="115"/>
      <c r="L88" s="114">
        <f>ROUND((H88-J88),5)</f>
        <v>-500</v>
      </c>
      <c r="M88" s="115"/>
      <c r="N88" s="116">
        <f>ROUND(IF(J88=0, IF(H88=0, 0, 1), H88/J88),5)</f>
        <v>0</v>
      </c>
    </row>
    <row r="89" spans="1:14" ht="15.75" thickBot="1" x14ac:dyDescent="0.3">
      <c r="A89" s="107"/>
      <c r="B89" s="107"/>
      <c r="C89" s="107"/>
      <c r="D89" s="107"/>
      <c r="E89" s="107"/>
      <c r="F89" s="107"/>
      <c r="G89" s="107" t="s">
        <v>150</v>
      </c>
      <c r="H89" s="117">
        <v>0</v>
      </c>
      <c r="I89" s="115"/>
      <c r="J89" s="117">
        <v>9800</v>
      </c>
      <c r="K89" s="115"/>
      <c r="L89" s="117">
        <f>ROUND((H89-J89),5)</f>
        <v>-9800</v>
      </c>
      <c r="M89" s="115"/>
      <c r="N89" s="118">
        <f>ROUND(IF(J89=0, IF(H89=0, 0, 1), H89/J89),5)</f>
        <v>0</v>
      </c>
    </row>
    <row r="90" spans="1:14" x14ac:dyDescent="0.25">
      <c r="A90" s="107"/>
      <c r="B90" s="107"/>
      <c r="C90" s="107"/>
      <c r="D90" s="107"/>
      <c r="E90" s="107"/>
      <c r="F90" s="107" t="s">
        <v>152</v>
      </c>
      <c r="G90" s="107"/>
      <c r="H90" s="114">
        <v>0</v>
      </c>
      <c r="I90" s="115"/>
      <c r="J90" s="114">
        <f>ROUND(SUM(J87:J89),5)</f>
        <v>10300</v>
      </c>
      <c r="K90" s="115"/>
      <c r="L90" s="114">
        <f>ROUND((H90-J90),5)</f>
        <v>-10300</v>
      </c>
      <c r="M90" s="115"/>
      <c r="N90" s="116">
        <f>ROUND(IF(J90=0, IF(H90=0, 0, 1), H90/J90),5)</f>
        <v>0</v>
      </c>
    </row>
    <row r="91" spans="1:14" x14ac:dyDescent="0.25">
      <c r="A91" s="107"/>
      <c r="B91" s="107"/>
      <c r="C91" s="107"/>
      <c r="D91" s="107"/>
      <c r="E91" s="107"/>
      <c r="F91" s="107" t="s">
        <v>154</v>
      </c>
      <c r="G91" s="107"/>
      <c r="H91" s="114">
        <v>83.52</v>
      </c>
      <c r="I91" s="115"/>
      <c r="J91" s="114">
        <v>479.96</v>
      </c>
      <c r="K91" s="115"/>
      <c r="L91" s="114">
        <f>ROUND((H91-J91),5)</f>
        <v>-396.44</v>
      </c>
      <c r="M91" s="115"/>
      <c r="N91" s="116">
        <f>ROUND(IF(J91=0, IF(H91=0, 0, 1), H91/J91),5)</f>
        <v>0.17401</v>
      </c>
    </row>
    <row r="92" spans="1:14" ht="15.75" thickBot="1" x14ac:dyDescent="0.3">
      <c r="A92" s="107"/>
      <c r="B92" s="107"/>
      <c r="C92" s="107"/>
      <c r="D92" s="107"/>
      <c r="E92" s="107"/>
      <c r="F92" s="107" t="s">
        <v>155</v>
      </c>
      <c r="G92" s="107"/>
      <c r="H92" s="117">
        <v>24.12</v>
      </c>
      <c r="I92" s="115"/>
      <c r="J92" s="117"/>
      <c r="K92" s="115"/>
      <c r="L92" s="117"/>
      <c r="M92" s="115"/>
      <c r="N92" s="118"/>
    </row>
    <row r="93" spans="1:14" x14ac:dyDescent="0.25">
      <c r="A93" s="107"/>
      <c r="B93" s="107"/>
      <c r="C93" s="107"/>
      <c r="D93" s="107"/>
      <c r="E93" s="107" t="s">
        <v>156</v>
      </c>
      <c r="F93" s="107"/>
      <c r="G93" s="107"/>
      <c r="H93" s="114">
        <v>26698.25</v>
      </c>
      <c r="I93" s="115"/>
      <c r="J93" s="114">
        <f>ROUND(SUM(J78:J86)+SUM(J90:J92),5)</f>
        <v>12681.06</v>
      </c>
      <c r="K93" s="115"/>
      <c r="L93" s="114">
        <f>ROUND((H93-J93),5)</f>
        <v>14017.19</v>
      </c>
      <c r="M93" s="115"/>
      <c r="N93" s="116">
        <f>ROUND(IF(J93=0, IF(H93=0, 0, 1), H93/J93),5)</f>
        <v>2.1053600000000001</v>
      </c>
    </row>
    <row r="94" spans="1:14" x14ac:dyDescent="0.25">
      <c r="A94" s="107"/>
      <c r="B94" s="107"/>
      <c r="C94" s="107"/>
      <c r="D94" s="107"/>
      <c r="E94" s="107" t="s">
        <v>558</v>
      </c>
      <c r="F94" s="107"/>
      <c r="G94" s="107"/>
      <c r="H94" s="114"/>
      <c r="I94" s="115"/>
      <c r="J94" s="114"/>
      <c r="K94" s="115"/>
      <c r="L94" s="114"/>
      <c r="M94" s="115"/>
      <c r="N94" s="116"/>
    </row>
    <row r="95" spans="1:14" x14ac:dyDescent="0.25">
      <c r="A95" s="107"/>
      <c r="B95" s="107"/>
      <c r="C95" s="107"/>
      <c r="D95" s="107"/>
      <c r="E95" s="107"/>
      <c r="F95" s="107" t="s">
        <v>847</v>
      </c>
      <c r="G95" s="107"/>
      <c r="H95" s="114">
        <v>1230</v>
      </c>
      <c r="I95" s="115"/>
      <c r="J95" s="114"/>
      <c r="K95" s="115"/>
      <c r="L95" s="114"/>
      <c r="M95" s="115"/>
      <c r="N95" s="116"/>
    </row>
    <row r="96" spans="1:14" x14ac:dyDescent="0.25">
      <c r="A96" s="107"/>
      <c r="B96" s="107"/>
      <c r="C96" s="107"/>
      <c r="D96" s="107"/>
      <c r="E96" s="107"/>
      <c r="F96" s="107" t="s">
        <v>157</v>
      </c>
      <c r="G96" s="107"/>
      <c r="H96" s="114">
        <v>0</v>
      </c>
      <c r="I96" s="115"/>
      <c r="J96" s="114">
        <v>1415</v>
      </c>
      <c r="K96" s="115"/>
      <c r="L96" s="114">
        <f>ROUND((H96-J96),5)</f>
        <v>-1415</v>
      </c>
      <c r="M96" s="115"/>
      <c r="N96" s="116">
        <f>ROUND(IF(J96=0, IF(H96=0, 0, 1), H96/J96),5)</f>
        <v>0</v>
      </c>
    </row>
    <row r="97" spans="1:14" x14ac:dyDescent="0.25">
      <c r="A97" s="107"/>
      <c r="B97" s="107"/>
      <c r="C97" s="107"/>
      <c r="D97" s="107"/>
      <c r="E97" s="107"/>
      <c r="F97" s="107" t="s">
        <v>158</v>
      </c>
      <c r="G97" s="107"/>
      <c r="H97" s="114"/>
      <c r="I97" s="115"/>
      <c r="J97" s="114"/>
      <c r="K97" s="115"/>
      <c r="L97" s="114"/>
      <c r="M97" s="115"/>
      <c r="N97" s="116"/>
    </row>
    <row r="98" spans="1:14" x14ac:dyDescent="0.25">
      <c r="A98" s="107"/>
      <c r="B98" s="107"/>
      <c r="C98" s="107"/>
      <c r="D98" s="107"/>
      <c r="E98" s="107"/>
      <c r="F98" s="107"/>
      <c r="G98" s="107" t="s">
        <v>159</v>
      </c>
      <c r="H98" s="114">
        <v>927.03</v>
      </c>
      <c r="I98" s="115"/>
      <c r="J98" s="114">
        <v>150</v>
      </c>
      <c r="K98" s="115"/>
      <c r="L98" s="114">
        <f t="shared" ref="L98:L105" si="10">ROUND((H98-J98),5)</f>
        <v>777.03</v>
      </c>
      <c r="M98" s="115"/>
      <c r="N98" s="116">
        <f t="shared" ref="N98:N105" si="11">ROUND(IF(J98=0, IF(H98=0, 0, 1), H98/J98),5)</f>
        <v>6.1802000000000001</v>
      </c>
    </row>
    <row r="99" spans="1:14" ht="15.75" thickBot="1" x14ac:dyDescent="0.3">
      <c r="A99" s="107"/>
      <c r="B99" s="107"/>
      <c r="C99" s="107"/>
      <c r="D99" s="107"/>
      <c r="E99" s="107"/>
      <c r="F99" s="107"/>
      <c r="G99" s="107" t="s">
        <v>160</v>
      </c>
      <c r="H99" s="117">
        <v>3398.33</v>
      </c>
      <c r="I99" s="115"/>
      <c r="J99" s="117">
        <v>650</v>
      </c>
      <c r="K99" s="115"/>
      <c r="L99" s="117">
        <f t="shared" si="10"/>
        <v>2748.33</v>
      </c>
      <c r="M99" s="115"/>
      <c r="N99" s="118">
        <f t="shared" si="11"/>
        <v>5.2282000000000002</v>
      </c>
    </row>
    <row r="100" spans="1:14" x14ac:dyDescent="0.25">
      <c r="A100" s="107"/>
      <c r="B100" s="107"/>
      <c r="C100" s="107"/>
      <c r="D100" s="107"/>
      <c r="E100" s="107"/>
      <c r="F100" s="107" t="s">
        <v>161</v>
      </c>
      <c r="G100" s="107"/>
      <c r="H100" s="114">
        <v>4325.3599999999997</v>
      </c>
      <c r="I100" s="115"/>
      <c r="J100" s="114">
        <f>ROUND(SUM(J97:J99),5)</f>
        <v>800</v>
      </c>
      <c r="K100" s="115"/>
      <c r="L100" s="114">
        <f t="shared" si="10"/>
        <v>3525.36</v>
      </c>
      <c r="M100" s="115"/>
      <c r="N100" s="116">
        <f t="shared" si="11"/>
        <v>5.4066999999999998</v>
      </c>
    </row>
    <row r="101" spans="1:14" x14ac:dyDescent="0.25">
      <c r="A101" s="107"/>
      <c r="B101" s="107"/>
      <c r="C101" s="107"/>
      <c r="D101" s="107"/>
      <c r="E101" s="107"/>
      <c r="F101" s="107" t="s">
        <v>162</v>
      </c>
      <c r="G101" s="107"/>
      <c r="H101" s="114">
        <v>0</v>
      </c>
      <c r="I101" s="115"/>
      <c r="J101" s="114">
        <v>11000</v>
      </c>
      <c r="K101" s="115"/>
      <c r="L101" s="114">
        <f t="shared" si="10"/>
        <v>-11000</v>
      </c>
      <c r="M101" s="115"/>
      <c r="N101" s="116">
        <f t="shared" si="11"/>
        <v>0</v>
      </c>
    </row>
    <row r="102" spans="1:14" x14ac:dyDescent="0.25">
      <c r="A102" s="107"/>
      <c r="B102" s="107"/>
      <c r="C102" s="107"/>
      <c r="D102" s="107"/>
      <c r="E102" s="107"/>
      <c r="F102" s="107" t="s">
        <v>557</v>
      </c>
      <c r="G102" s="107"/>
      <c r="H102" s="114">
        <v>0</v>
      </c>
      <c r="I102" s="115"/>
      <c r="J102" s="114">
        <v>600</v>
      </c>
      <c r="K102" s="115"/>
      <c r="L102" s="114">
        <f t="shared" si="10"/>
        <v>-600</v>
      </c>
      <c r="M102" s="115"/>
      <c r="N102" s="116">
        <f t="shared" si="11"/>
        <v>0</v>
      </c>
    </row>
    <row r="103" spans="1:14" x14ac:dyDescent="0.25">
      <c r="A103" s="107"/>
      <c r="B103" s="107"/>
      <c r="C103" s="107"/>
      <c r="D103" s="107"/>
      <c r="E103" s="107"/>
      <c r="F103" s="107" t="s">
        <v>555</v>
      </c>
      <c r="G103" s="107"/>
      <c r="H103" s="114">
        <v>1100</v>
      </c>
      <c r="I103" s="115"/>
      <c r="J103" s="114">
        <v>0</v>
      </c>
      <c r="K103" s="115"/>
      <c r="L103" s="114">
        <f t="shared" si="10"/>
        <v>1100</v>
      </c>
      <c r="M103" s="115"/>
      <c r="N103" s="116">
        <f t="shared" si="11"/>
        <v>1</v>
      </c>
    </row>
    <row r="104" spans="1:14" ht="15.75" thickBot="1" x14ac:dyDescent="0.3">
      <c r="A104" s="107"/>
      <c r="B104" s="107"/>
      <c r="C104" s="107"/>
      <c r="D104" s="107"/>
      <c r="E104" s="107"/>
      <c r="F104" s="107" t="s">
        <v>553</v>
      </c>
      <c r="G104" s="107"/>
      <c r="H104" s="117">
        <v>0</v>
      </c>
      <c r="I104" s="115"/>
      <c r="J104" s="117">
        <v>1500</v>
      </c>
      <c r="K104" s="115"/>
      <c r="L104" s="117">
        <f t="shared" si="10"/>
        <v>-1500</v>
      </c>
      <c r="M104" s="115"/>
      <c r="N104" s="118">
        <f t="shared" si="11"/>
        <v>0</v>
      </c>
    </row>
    <row r="105" spans="1:14" x14ac:dyDescent="0.25">
      <c r="A105" s="107"/>
      <c r="B105" s="107"/>
      <c r="C105" s="107"/>
      <c r="D105" s="107"/>
      <c r="E105" s="107" t="s">
        <v>551</v>
      </c>
      <c r="F105" s="107"/>
      <c r="G105" s="107"/>
      <c r="H105" s="114">
        <v>6655.36</v>
      </c>
      <c r="I105" s="115"/>
      <c r="J105" s="114">
        <f>ROUND(SUM(J94:J96)+SUM(J100:J104),5)</f>
        <v>15315</v>
      </c>
      <c r="K105" s="115"/>
      <c r="L105" s="114">
        <f t="shared" si="10"/>
        <v>-8659.64</v>
      </c>
      <c r="M105" s="115"/>
      <c r="N105" s="116">
        <f t="shared" si="11"/>
        <v>0.43456</v>
      </c>
    </row>
    <row r="106" spans="1:14" x14ac:dyDescent="0.25">
      <c r="A106" s="107"/>
      <c r="B106" s="107"/>
      <c r="C106" s="107"/>
      <c r="D106" s="107"/>
      <c r="E106" s="107" t="s">
        <v>163</v>
      </c>
      <c r="F106" s="107"/>
      <c r="G106" s="107"/>
      <c r="H106" s="114"/>
      <c r="I106" s="115"/>
      <c r="J106" s="114"/>
      <c r="K106" s="115"/>
      <c r="L106" s="114"/>
      <c r="M106" s="115"/>
      <c r="N106" s="116"/>
    </row>
    <row r="107" spans="1:14" x14ac:dyDescent="0.25">
      <c r="A107" s="107"/>
      <c r="B107" s="107"/>
      <c r="C107" s="107"/>
      <c r="D107" s="107"/>
      <c r="E107" s="107"/>
      <c r="F107" s="107" t="s">
        <v>164</v>
      </c>
      <c r="G107" s="107"/>
      <c r="H107" s="114">
        <v>41639</v>
      </c>
      <c r="I107" s="115"/>
      <c r="J107" s="114">
        <v>276000</v>
      </c>
      <c r="K107" s="115"/>
      <c r="L107" s="114">
        <f t="shared" ref="L107:L116" si="12">ROUND((H107-J107),5)</f>
        <v>-234361</v>
      </c>
      <c r="M107" s="115"/>
      <c r="N107" s="116">
        <f t="shared" ref="N107:N116" si="13">ROUND(IF(J107=0, IF(H107=0, 0, 1), H107/J107),5)</f>
        <v>0.15087</v>
      </c>
    </row>
    <row r="108" spans="1:14" x14ac:dyDescent="0.25">
      <c r="A108" s="107"/>
      <c r="B108" s="107"/>
      <c r="C108" s="107"/>
      <c r="D108" s="107"/>
      <c r="E108" s="107"/>
      <c r="F108" s="107" t="s">
        <v>165</v>
      </c>
      <c r="G108" s="107"/>
      <c r="H108" s="114">
        <v>5920.84</v>
      </c>
      <c r="I108" s="115"/>
      <c r="J108" s="114">
        <v>36050</v>
      </c>
      <c r="K108" s="115"/>
      <c r="L108" s="114">
        <f t="shared" si="12"/>
        <v>-30129.16</v>
      </c>
      <c r="M108" s="115"/>
      <c r="N108" s="116">
        <f t="shared" si="13"/>
        <v>0.16424</v>
      </c>
    </row>
    <row r="109" spans="1:14" x14ac:dyDescent="0.25">
      <c r="A109" s="107"/>
      <c r="B109" s="107"/>
      <c r="C109" s="107"/>
      <c r="D109" s="107"/>
      <c r="E109" s="107"/>
      <c r="F109" s="107" t="s">
        <v>166</v>
      </c>
      <c r="G109" s="107"/>
      <c r="H109" s="114">
        <v>0</v>
      </c>
      <c r="I109" s="115"/>
      <c r="J109" s="114">
        <v>0</v>
      </c>
      <c r="K109" s="115"/>
      <c r="L109" s="114">
        <f t="shared" si="12"/>
        <v>0</v>
      </c>
      <c r="M109" s="115"/>
      <c r="N109" s="116">
        <f t="shared" si="13"/>
        <v>0</v>
      </c>
    </row>
    <row r="110" spans="1:14" x14ac:dyDescent="0.25">
      <c r="A110" s="107"/>
      <c r="B110" s="107"/>
      <c r="C110" s="107"/>
      <c r="D110" s="107"/>
      <c r="E110" s="107"/>
      <c r="F110" s="107" t="s">
        <v>167</v>
      </c>
      <c r="G110" s="107"/>
      <c r="H110" s="114">
        <v>63.6</v>
      </c>
      <c r="I110" s="115"/>
      <c r="J110" s="114">
        <v>504</v>
      </c>
      <c r="K110" s="115"/>
      <c r="L110" s="114">
        <f t="shared" si="12"/>
        <v>-440.4</v>
      </c>
      <c r="M110" s="115"/>
      <c r="N110" s="116">
        <f t="shared" si="13"/>
        <v>0.12619</v>
      </c>
    </row>
    <row r="111" spans="1:14" x14ac:dyDescent="0.25">
      <c r="A111" s="107"/>
      <c r="B111" s="107"/>
      <c r="C111" s="107"/>
      <c r="D111" s="107"/>
      <c r="E111" s="107"/>
      <c r="F111" s="107" t="s">
        <v>168</v>
      </c>
      <c r="G111" s="107"/>
      <c r="H111" s="114">
        <v>4261.66</v>
      </c>
      <c r="I111" s="115"/>
      <c r="J111" s="114">
        <v>31211.4</v>
      </c>
      <c r="K111" s="115"/>
      <c r="L111" s="114">
        <f t="shared" si="12"/>
        <v>-26949.74</v>
      </c>
      <c r="M111" s="115"/>
      <c r="N111" s="116">
        <f t="shared" si="13"/>
        <v>0.13653999999999999</v>
      </c>
    </row>
    <row r="112" spans="1:14" x14ac:dyDescent="0.25">
      <c r="A112" s="107"/>
      <c r="B112" s="107"/>
      <c r="C112" s="107"/>
      <c r="D112" s="107"/>
      <c r="E112" s="107"/>
      <c r="F112" s="107" t="s">
        <v>169</v>
      </c>
      <c r="G112" s="107"/>
      <c r="H112" s="114">
        <v>2050.0300000000002</v>
      </c>
      <c r="I112" s="115"/>
      <c r="J112" s="114">
        <v>12981.99</v>
      </c>
      <c r="K112" s="115"/>
      <c r="L112" s="114">
        <f t="shared" si="12"/>
        <v>-10931.96</v>
      </c>
      <c r="M112" s="115"/>
      <c r="N112" s="116">
        <f t="shared" si="13"/>
        <v>0.15790999999999999</v>
      </c>
    </row>
    <row r="113" spans="1:14" x14ac:dyDescent="0.25">
      <c r="A113" s="107"/>
      <c r="B113" s="107"/>
      <c r="C113" s="107"/>
      <c r="D113" s="107"/>
      <c r="E113" s="107"/>
      <c r="F113" s="107" t="s">
        <v>170</v>
      </c>
      <c r="G113" s="107"/>
      <c r="H113" s="114">
        <v>13285.22</v>
      </c>
      <c r="I113" s="115"/>
      <c r="J113" s="114">
        <v>76912.7</v>
      </c>
      <c r="K113" s="115"/>
      <c r="L113" s="114">
        <f t="shared" si="12"/>
        <v>-63627.48</v>
      </c>
      <c r="M113" s="115"/>
      <c r="N113" s="116">
        <f t="shared" si="13"/>
        <v>0.17272999999999999</v>
      </c>
    </row>
    <row r="114" spans="1:14" x14ac:dyDescent="0.25">
      <c r="A114" s="107"/>
      <c r="B114" s="107"/>
      <c r="C114" s="107"/>
      <c r="D114" s="107"/>
      <c r="E114" s="107"/>
      <c r="F114" s="107" t="s">
        <v>171</v>
      </c>
      <c r="G114" s="107"/>
      <c r="H114" s="114">
        <v>0</v>
      </c>
      <c r="I114" s="115"/>
      <c r="J114" s="114">
        <v>750</v>
      </c>
      <c r="K114" s="115"/>
      <c r="L114" s="114">
        <f t="shared" si="12"/>
        <v>-750</v>
      </c>
      <c r="M114" s="115"/>
      <c r="N114" s="116">
        <f t="shared" si="13"/>
        <v>0</v>
      </c>
    </row>
    <row r="115" spans="1:14" x14ac:dyDescent="0.25">
      <c r="A115" s="107"/>
      <c r="B115" s="107"/>
      <c r="C115" s="107"/>
      <c r="D115" s="107"/>
      <c r="E115" s="107"/>
      <c r="F115" s="107" t="s">
        <v>172</v>
      </c>
      <c r="G115" s="107"/>
      <c r="H115" s="114">
        <v>286.10000000000002</v>
      </c>
      <c r="I115" s="115"/>
      <c r="J115" s="114">
        <v>1618.24</v>
      </c>
      <c r="K115" s="115"/>
      <c r="L115" s="114">
        <f t="shared" si="12"/>
        <v>-1332.14</v>
      </c>
      <c r="M115" s="115"/>
      <c r="N115" s="116">
        <f t="shared" si="13"/>
        <v>0.17680000000000001</v>
      </c>
    </row>
    <row r="116" spans="1:14" x14ac:dyDescent="0.25">
      <c r="A116" s="107"/>
      <c r="B116" s="107"/>
      <c r="C116" s="107"/>
      <c r="D116" s="107"/>
      <c r="E116" s="107"/>
      <c r="F116" s="107" t="s">
        <v>173</v>
      </c>
      <c r="G116" s="107"/>
      <c r="H116" s="114">
        <v>7594.23</v>
      </c>
      <c r="I116" s="115"/>
      <c r="J116" s="114">
        <v>5000</v>
      </c>
      <c r="K116" s="115"/>
      <c r="L116" s="114">
        <f t="shared" si="12"/>
        <v>2594.23</v>
      </c>
      <c r="M116" s="115"/>
      <c r="N116" s="116">
        <f t="shared" si="13"/>
        <v>1.51885</v>
      </c>
    </row>
    <row r="117" spans="1:14" x14ac:dyDescent="0.25">
      <c r="A117" s="107"/>
      <c r="B117" s="107"/>
      <c r="C117" s="107"/>
      <c r="D117" s="107"/>
      <c r="E117" s="107"/>
      <c r="F117" s="107" t="s">
        <v>174</v>
      </c>
      <c r="G117" s="107"/>
      <c r="H117" s="114"/>
      <c r="I117" s="115"/>
      <c r="J117" s="114"/>
      <c r="K117" s="115"/>
      <c r="L117" s="114"/>
      <c r="M117" s="115"/>
      <c r="N117" s="116"/>
    </row>
    <row r="118" spans="1:14" x14ac:dyDescent="0.25">
      <c r="A118" s="107"/>
      <c r="B118" s="107"/>
      <c r="C118" s="107"/>
      <c r="D118" s="107"/>
      <c r="E118" s="107"/>
      <c r="F118" s="107"/>
      <c r="G118" s="107" t="s">
        <v>175</v>
      </c>
      <c r="H118" s="114">
        <v>0</v>
      </c>
      <c r="I118" s="115"/>
      <c r="J118" s="114">
        <v>8625</v>
      </c>
      <c r="K118" s="115"/>
      <c r="L118" s="114">
        <f t="shared" ref="L118:L125" si="14">ROUND((H118-J118),5)</f>
        <v>-8625</v>
      </c>
      <c r="M118" s="115"/>
      <c r="N118" s="116">
        <f t="shared" ref="N118:N125" si="15">ROUND(IF(J118=0, IF(H118=0, 0, 1), H118/J118),5)</f>
        <v>0</v>
      </c>
    </row>
    <row r="119" spans="1:14" x14ac:dyDescent="0.25">
      <c r="A119" s="107"/>
      <c r="B119" s="107"/>
      <c r="C119" s="107"/>
      <c r="D119" s="107"/>
      <c r="E119" s="107"/>
      <c r="F119" s="107"/>
      <c r="G119" s="107" t="s">
        <v>176</v>
      </c>
      <c r="H119" s="114">
        <v>0</v>
      </c>
      <c r="I119" s="115"/>
      <c r="J119" s="114">
        <v>15304</v>
      </c>
      <c r="K119" s="115"/>
      <c r="L119" s="114">
        <f t="shared" si="14"/>
        <v>-15304</v>
      </c>
      <c r="M119" s="115"/>
      <c r="N119" s="116">
        <f t="shared" si="15"/>
        <v>0</v>
      </c>
    </row>
    <row r="120" spans="1:14" x14ac:dyDescent="0.25">
      <c r="A120" s="107"/>
      <c r="B120" s="107"/>
      <c r="C120" s="107"/>
      <c r="D120" s="107"/>
      <c r="E120" s="107"/>
      <c r="F120" s="107"/>
      <c r="G120" s="107" t="s">
        <v>177</v>
      </c>
      <c r="H120" s="114">
        <v>0</v>
      </c>
      <c r="I120" s="115"/>
      <c r="J120" s="114">
        <v>1625</v>
      </c>
      <c r="K120" s="115"/>
      <c r="L120" s="114">
        <f t="shared" si="14"/>
        <v>-1625</v>
      </c>
      <c r="M120" s="115"/>
      <c r="N120" s="116">
        <f t="shared" si="15"/>
        <v>0</v>
      </c>
    </row>
    <row r="121" spans="1:14" x14ac:dyDescent="0.25">
      <c r="A121" s="107"/>
      <c r="B121" s="107"/>
      <c r="C121" s="107"/>
      <c r="D121" s="107"/>
      <c r="E121" s="107"/>
      <c r="F121" s="107"/>
      <c r="G121" s="107" t="s">
        <v>178</v>
      </c>
      <c r="H121" s="114">
        <v>6100</v>
      </c>
      <c r="I121" s="115"/>
      <c r="J121" s="114">
        <v>15000</v>
      </c>
      <c r="K121" s="115"/>
      <c r="L121" s="114">
        <f t="shared" si="14"/>
        <v>-8900</v>
      </c>
      <c r="M121" s="115"/>
      <c r="N121" s="116">
        <f t="shared" si="15"/>
        <v>0.40666999999999998</v>
      </c>
    </row>
    <row r="122" spans="1:14" x14ac:dyDescent="0.25">
      <c r="A122" s="107"/>
      <c r="B122" s="107"/>
      <c r="C122" s="107"/>
      <c r="D122" s="107"/>
      <c r="E122" s="107"/>
      <c r="F122" s="107"/>
      <c r="G122" s="107" t="s">
        <v>179</v>
      </c>
      <c r="H122" s="114">
        <v>12995.16</v>
      </c>
      <c r="I122" s="115"/>
      <c r="J122" s="114">
        <v>62593.1</v>
      </c>
      <c r="K122" s="115"/>
      <c r="L122" s="114">
        <f t="shared" si="14"/>
        <v>-49597.94</v>
      </c>
      <c r="M122" s="115"/>
      <c r="N122" s="116">
        <f t="shared" si="15"/>
        <v>0.20760999999999999</v>
      </c>
    </row>
    <row r="123" spans="1:14" x14ac:dyDescent="0.25">
      <c r="A123" s="107"/>
      <c r="B123" s="107"/>
      <c r="C123" s="107"/>
      <c r="D123" s="107"/>
      <c r="E123" s="107"/>
      <c r="F123" s="107"/>
      <c r="G123" s="107" t="s">
        <v>180</v>
      </c>
      <c r="H123" s="114">
        <v>132.5</v>
      </c>
      <c r="I123" s="115"/>
      <c r="J123" s="114">
        <v>100</v>
      </c>
      <c r="K123" s="115"/>
      <c r="L123" s="114">
        <f t="shared" si="14"/>
        <v>32.5</v>
      </c>
      <c r="M123" s="115"/>
      <c r="N123" s="116">
        <f t="shared" si="15"/>
        <v>1.325</v>
      </c>
    </row>
    <row r="124" spans="1:14" ht="15.75" thickBot="1" x14ac:dyDescent="0.3">
      <c r="A124" s="107"/>
      <c r="B124" s="107"/>
      <c r="C124" s="107"/>
      <c r="D124" s="107"/>
      <c r="E124" s="107"/>
      <c r="F124" s="107"/>
      <c r="G124" s="107" t="s">
        <v>460</v>
      </c>
      <c r="H124" s="117">
        <v>0</v>
      </c>
      <c r="I124" s="115"/>
      <c r="J124" s="117">
        <v>0</v>
      </c>
      <c r="K124" s="115"/>
      <c r="L124" s="117">
        <f t="shared" si="14"/>
        <v>0</v>
      </c>
      <c r="M124" s="115"/>
      <c r="N124" s="118">
        <f t="shared" si="15"/>
        <v>0</v>
      </c>
    </row>
    <row r="125" spans="1:14" x14ac:dyDescent="0.25">
      <c r="A125" s="107"/>
      <c r="B125" s="107"/>
      <c r="C125" s="107"/>
      <c r="D125" s="107"/>
      <c r="E125" s="107"/>
      <c r="F125" s="107" t="s">
        <v>181</v>
      </c>
      <c r="G125" s="107"/>
      <c r="H125" s="114">
        <v>19227.66</v>
      </c>
      <c r="I125" s="115"/>
      <c r="J125" s="114">
        <f>ROUND(SUM(J117:J124),5)</f>
        <v>103247.1</v>
      </c>
      <c r="K125" s="115"/>
      <c r="L125" s="114">
        <f t="shared" si="14"/>
        <v>-84019.44</v>
      </c>
      <c r="M125" s="115"/>
      <c r="N125" s="116">
        <f t="shared" si="15"/>
        <v>0.18623000000000001</v>
      </c>
    </row>
    <row r="126" spans="1:14" x14ac:dyDescent="0.25">
      <c r="A126" s="107"/>
      <c r="B126" s="107"/>
      <c r="C126" s="107"/>
      <c r="D126" s="107"/>
      <c r="E126" s="107"/>
      <c r="F126" s="107" t="s">
        <v>182</v>
      </c>
      <c r="G126" s="107"/>
      <c r="H126" s="114"/>
      <c r="I126" s="115"/>
      <c r="J126" s="114"/>
      <c r="K126" s="115"/>
      <c r="L126" s="114"/>
      <c r="M126" s="115"/>
      <c r="N126" s="116"/>
    </row>
    <row r="127" spans="1:14" ht="15.75" thickBot="1" x14ac:dyDescent="0.3">
      <c r="A127" s="107"/>
      <c r="B127" s="107"/>
      <c r="C127" s="107"/>
      <c r="D127" s="107"/>
      <c r="E127" s="107"/>
      <c r="F127" s="107"/>
      <c r="G127" s="107" t="s">
        <v>183</v>
      </c>
      <c r="H127" s="117">
        <v>2336.4</v>
      </c>
      <c r="I127" s="115"/>
      <c r="J127" s="117">
        <v>7811.88</v>
      </c>
      <c r="K127" s="115"/>
      <c r="L127" s="117">
        <f>ROUND((H127-J127),5)</f>
        <v>-5475.48</v>
      </c>
      <c r="M127" s="115"/>
      <c r="N127" s="118">
        <f>ROUND(IF(J127=0, IF(H127=0, 0, 1), H127/J127),5)</f>
        <v>0.29908000000000001</v>
      </c>
    </row>
    <row r="128" spans="1:14" x14ac:dyDescent="0.25">
      <c r="A128" s="107"/>
      <c r="B128" s="107"/>
      <c r="C128" s="107"/>
      <c r="D128" s="107"/>
      <c r="E128" s="107"/>
      <c r="F128" s="107" t="s">
        <v>184</v>
      </c>
      <c r="G128" s="107"/>
      <c r="H128" s="114">
        <v>2336.4</v>
      </c>
      <c r="I128" s="115"/>
      <c r="J128" s="114">
        <f>ROUND(SUM(J126:J127),5)</f>
        <v>7811.88</v>
      </c>
      <c r="K128" s="115"/>
      <c r="L128" s="114">
        <f>ROUND((H128-J128),5)</f>
        <v>-5475.48</v>
      </c>
      <c r="M128" s="115"/>
      <c r="N128" s="116">
        <f>ROUND(IF(J128=0, IF(H128=0, 0, 1), H128/J128),5)</f>
        <v>0.29908000000000001</v>
      </c>
    </row>
    <row r="129" spans="1:14" x14ac:dyDescent="0.25">
      <c r="A129" s="107"/>
      <c r="B129" s="107"/>
      <c r="C129" s="107"/>
      <c r="D129" s="107"/>
      <c r="E129" s="107"/>
      <c r="F129" s="107" t="s">
        <v>185</v>
      </c>
      <c r="G129" s="107"/>
      <c r="H129" s="114"/>
      <c r="I129" s="115"/>
      <c r="J129" s="114"/>
      <c r="K129" s="115"/>
      <c r="L129" s="114"/>
      <c r="M129" s="115"/>
      <c r="N129" s="116"/>
    </row>
    <row r="130" spans="1:14" x14ac:dyDescent="0.25">
      <c r="A130" s="107"/>
      <c r="B130" s="107"/>
      <c r="C130" s="107"/>
      <c r="D130" s="107"/>
      <c r="E130" s="107"/>
      <c r="F130" s="107"/>
      <c r="G130" s="107" t="s">
        <v>186</v>
      </c>
      <c r="H130" s="114">
        <v>31.39</v>
      </c>
      <c r="I130" s="115"/>
      <c r="J130" s="114">
        <v>50</v>
      </c>
      <c r="K130" s="115"/>
      <c r="L130" s="114">
        <f t="shared" ref="L130:L139" si="16">ROUND((H130-J130),5)</f>
        <v>-18.61</v>
      </c>
      <c r="M130" s="115"/>
      <c r="N130" s="116">
        <f t="shared" ref="N130:N139" si="17">ROUND(IF(J130=0, IF(H130=0, 0, 1), H130/J130),5)</f>
        <v>0.62780000000000002</v>
      </c>
    </row>
    <row r="131" spans="1:14" x14ac:dyDescent="0.25">
      <c r="A131" s="107"/>
      <c r="B131" s="107"/>
      <c r="C131" s="107"/>
      <c r="D131" s="107"/>
      <c r="E131" s="107"/>
      <c r="F131" s="107"/>
      <c r="G131" s="107" t="s">
        <v>464</v>
      </c>
      <c r="H131" s="114">
        <v>0</v>
      </c>
      <c r="I131" s="115"/>
      <c r="J131" s="114">
        <v>0</v>
      </c>
      <c r="K131" s="115"/>
      <c r="L131" s="114">
        <f t="shared" si="16"/>
        <v>0</v>
      </c>
      <c r="M131" s="115"/>
      <c r="N131" s="116">
        <f t="shared" si="17"/>
        <v>0</v>
      </c>
    </row>
    <row r="132" spans="1:14" x14ac:dyDescent="0.25">
      <c r="A132" s="107"/>
      <c r="B132" s="107"/>
      <c r="C132" s="107"/>
      <c r="D132" s="107"/>
      <c r="E132" s="107"/>
      <c r="F132" s="107"/>
      <c r="G132" s="107" t="s">
        <v>187</v>
      </c>
      <c r="H132" s="114">
        <v>2203.2399999999998</v>
      </c>
      <c r="I132" s="115"/>
      <c r="J132" s="114">
        <v>1500</v>
      </c>
      <c r="K132" s="115"/>
      <c r="L132" s="114">
        <f t="shared" si="16"/>
        <v>703.24</v>
      </c>
      <c r="M132" s="115"/>
      <c r="N132" s="116">
        <f t="shared" si="17"/>
        <v>1.4688300000000001</v>
      </c>
    </row>
    <row r="133" spans="1:14" x14ac:dyDescent="0.25">
      <c r="A133" s="107"/>
      <c r="B133" s="107"/>
      <c r="C133" s="107"/>
      <c r="D133" s="107"/>
      <c r="E133" s="107"/>
      <c r="F133" s="107"/>
      <c r="G133" s="107" t="s">
        <v>188</v>
      </c>
      <c r="H133" s="114">
        <v>827.21</v>
      </c>
      <c r="I133" s="115"/>
      <c r="J133" s="114">
        <v>2200</v>
      </c>
      <c r="K133" s="115"/>
      <c r="L133" s="114">
        <f t="shared" si="16"/>
        <v>-1372.79</v>
      </c>
      <c r="M133" s="115"/>
      <c r="N133" s="116">
        <f t="shared" si="17"/>
        <v>0.376</v>
      </c>
    </row>
    <row r="134" spans="1:14" x14ac:dyDescent="0.25">
      <c r="A134" s="107"/>
      <c r="B134" s="107"/>
      <c r="C134" s="107"/>
      <c r="D134" s="107"/>
      <c r="E134" s="107"/>
      <c r="F134" s="107"/>
      <c r="G134" s="107" t="s">
        <v>189</v>
      </c>
      <c r="H134" s="114">
        <v>0</v>
      </c>
      <c r="I134" s="115"/>
      <c r="J134" s="114">
        <v>1000</v>
      </c>
      <c r="K134" s="115"/>
      <c r="L134" s="114">
        <f t="shared" si="16"/>
        <v>-1000</v>
      </c>
      <c r="M134" s="115"/>
      <c r="N134" s="116">
        <f t="shared" si="17"/>
        <v>0</v>
      </c>
    </row>
    <row r="135" spans="1:14" ht="15.75" thickBot="1" x14ac:dyDescent="0.3">
      <c r="A135" s="107"/>
      <c r="B135" s="107"/>
      <c r="C135" s="107"/>
      <c r="D135" s="107"/>
      <c r="E135" s="107"/>
      <c r="F135" s="107"/>
      <c r="G135" s="107" t="s">
        <v>190</v>
      </c>
      <c r="H135" s="117">
        <v>0</v>
      </c>
      <c r="I135" s="115"/>
      <c r="J135" s="117">
        <v>0</v>
      </c>
      <c r="K135" s="115"/>
      <c r="L135" s="117">
        <f t="shared" si="16"/>
        <v>0</v>
      </c>
      <c r="M135" s="115"/>
      <c r="N135" s="118">
        <f t="shared" si="17"/>
        <v>0</v>
      </c>
    </row>
    <row r="136" spans="1:14" x14ac:dyDescent="0.25">
      <c r="A136" s="107"/>
      <c r="B136" s="107"/>
      <c r="C136" s="107"/>
      <c r="D136" s="107"/>
      <c r="E136" s="107"/>
      <c r="F136" s="107" t="s">
        <v>191</v>
      </c>
      <c r="G136" s="107"/>
      <c r="H136" s="114">
        <v>3061.84</v>
      </c>
      <c r="I136" s="115"/>
      <c r="J136" s="114">
        <f>ROUND(SUM(J129:J135),5)</f>
        <v>4750</v>
      </c>
      <c r="K136" s="115"/>
      <c r="L136" s="114">
        <f t="shared" si="16"/>
        <v>-1688.16</v>
      </c>
      <c r="M136" s="115"/>
      <c r="N136" s="116">
        <f t="shared" si="17"/>
        <v>0.64459999999999995</v>
      </c>
    </row>
    <row r="137" spans="1:14" x14ac:dyDescent="0.25">
      <c r="A137" s="107"/>
      <c r="B137" s="107"/>
      <c r="C137" s="107"/>
      <c r="D137" s="107"/>
      <c r="E137" s="107"/>
      <c r="F137" s="107" t="s">
        <v>192</v>
      </c>
      <c r="G137" s="107"/>
      <c r="H137" s="114">
        <v>410.55</v>
      </c>
      <c r="I137" s="115"/>
      <c r="J137" s="114">
        <v>1800</v>
      </c>
      <c r="K137" s="115"/>
      <c r="L137" s="114">
        <f t="shared" si="16"/>
        <v>-1389.45</v>
      </c>
      <c r="M137" s="115"/>
      <c r="N137" s="116">
        <f t="shared" si="17"/>
        <v>0.22808</v>
      </c>
    </row>
    <row r="138" spans="1:14" x14ac:dyDescent="0.25">
      <c r="A138" s="107"/>
      <c r="B138" s="107"/>
      <c r="C138" s="107"/>
      <c r="D138" s="107"/>
      <c r="E138" s="107"/>
      <c r="F138" s="107" t="s">
        <v>193</v>
      </c>
      <c r="G138" s="107"/>
      <c r="H138" s="114">
        <v>0</v>
      </c>
      <c r="I138" s="115"/>
      <c r="J138" s="114">
        <v>0</v>
      </c>
      <c r="K138" s="115"/>
      <c r="L138" s="114">
        <f t="shared" si="16"/>
        <v>0</v>
      </c>
      <c r="M138" s="115"/>
      <c r="N138" s="116">
        <f t="shared" si="17"/>
        <v>0</v>
      </c>
    </row>
    <row r="139" spans="1:14" x14ac:dyDescent="0.25">
      <c r="A139" s="107"/>
      <c r="B139" s="107"/>
      <c r="C139" s="107"/>
      <c r="D139" s="107"/>
      <c r="E139" s="107"/>
      <c r="F139" s="107" t="s">
        <v>194</v>
      </c>
      <c r="G139" s="107"/>
      <c r="H139" s="114">
        <v>-1696.33</v>
      </c>
      <c r="I139" s="115"/>
      <c r="J139" s="114">
        <v>2500</v>
      </c>
      <c r="K139" s="115"/>
      <c r="L139" s="114">
        <f t="shared" si="16"/>
        <v>-4196.33</v>
      </c>
      <c r="M139" s="115"/>
      <c r="N139" s="116">
        <f t="shared" si="17"/>
        <v>-0.67852999999999997</v>
      </c>
    </row>
    <row r="140" spans="1:14" x14ac:dyDescent="0.25">
      <c r="A140" s="107"/>
      <c r="B140" s="107"/>
      <c r="C140" s="107"/>
      <c r="D140" s="107"/>
      <c r="E140" s="107"/>
      <c r="F140" s="107" t="s">
        <v>195</v>
      </c>
      <c r="G140" s="107"/>
      <c r="H140" s="114"/>
      <c r="I140" s="115"/>
      <c r="J140" s="114"/>
      <c r="K140" s="115"/>
      <c r="L140" s="114"/>
      <c r="M140" s="115"/>
      <c r="N140" s="116"/>
    </row>
    <row r="141" spans="1:14" x14ac:dyDescent="0.25">
      <c r="A141" s="107"/>
      <c r="B141" s="107"/>
      <c r="C141" s="107"/>
      <c r="D141" s="107"/>
      <c r="E141" s="107"/>
      <c r="F141" s="107"/>
      <c r="G141" s="107" t="s">
        <v>196</v>
      </c>
      <c r="H141" s="114">
        <v>0</v>
      </c>
      <c r="I141" s="115"/>
      <c r="J141" s="114">
        <v>500</v>
      </c>
      <c r="K141" s="115"/>
      <c r="L141" s="114">
        <f t="shared" ref="L141:L152" si="18">ROUND((H141-J141),5)</f>
        <v>-500</v>
      </c>
      <c r="M141" s="115"/>
      <c r="N141" s="116">
        <f t="shared" ref="N141:N152" si="19">ROUND(IF(J141=0, IF(H141=0, 0, 1), H141/J141),5)</f>
        <v>0</v>
      </c>
    </row>
    <row r="142" spans="1:14" ht="15.75" thickBot="1" x14ac:dyDescent="0.3">
      <c r="A142" s="107"/>
      <c r="B142" s="107"/>
      <c r="C142" s="107"/>
      <c r="D142" s="107"/>
      <c r="E142" s="107"/>
      <c r="F142" s="107"/>
      <c r="G142" s="107" t="s">
        <v>197</v>
      </c>
      <c r="H142" s="117">
        <v>6987.74</v>
      </c>
      <c r="I142" s="115"/>
      <c r="J142" s="117">
        <v>41000</v>
      </c>
      <c r="K142" s="115"/>
      <c r="L142" s="117">
        <f t="shared" si="18"/>
        <v>-34012.26</v>
      </c>
      <c r="M142" s="115"/>
      <c r="N142" s="118">
        <f t="shared" si="19"/>
        <v>0.17043</v>
      </c>
    </row>
    <row r="143" spans="1:14" x14ac:dyDescent="0.25">
      <c r="A143" s="107"/>
      <c r="B143" s="107"/>
      <c r="C143" s="107"/>
      <c r="D143" s="107"/>
      <c r="E143" s="107"/>
      <c r="F143" s="107" t="s">
        <v>199</v>
      </c>
      <c r="G143" s="107"/>
      <c r="H143" s="114">
        <v>6987.74</v>
      </c>
      <c r="I143" s="115"/>
      <c r="J143" s="114">
        <f>ROUND(SUM(J140:J142),5)</f>
        <v>41500</v>
      </c>
      <c r="K143" s="115"/>
      <c r="L143" s="114">
        <f t="shared" si="18"/>
        <v>-34512.26</v>
      </c>
      <c r="M143" s="115"/>
      <c r="N143" s="116">
        <f t="shared" si="19"/>
        <v>0.16838</v>
      </c>
    </row>
    <row r="144" spans="1:14" x14ac:dyDescent="0.25">
      <c r="A144" s="107"/>
      <c r="B144" s="107"/>
      <c r="C144" s="107"/>
      <c r="D144" s="107"/>
      <c r="E144" s="107"/>
      <c r="F144" s="107" t="s">
        <v>200</v>
      </c>
      <c r="G144" s="107"/>
      <c r="H144" s="114">
        <v>0</v>
      </c>
      <c r="I144" s="115"/>
      <c r="J144" s="114">
        <v>0</v>
      </c>
      <c r="K144" s="115"/>
      <c r="L144" s="114">
        <f t="shared" si="18"/>
        <v>0</v>
      </c>
      <c r="M144" s="115"/>
      <c r="N144" s="116">
        <f t="shared" si="19"/>
        <v>0</v>
      </c>
    </row>
    <row r="145" spans="1:14" x14ac:dyDescent="0.25">
      <c r="A145" s="107"/>
      <c r="B145" s="107"/>
      <c r="C145" s="107"/>
      <c r="D145" s="107"/>
      <c r="E145" s="107"/>
      <c r="F145" s="107" t="s">
        <v>201</v>
      </c>
      <c r="G145" s="107"/>
      <c r="H145" s="114">
        <v>6768.9</v>
      </c>
      <c r="I145" s="115"/>
      <c r="J145" s="114">
        <v>20000</v>
      </c>
      <c r="K145" s="115"/>
      <c r="L145" s="114">
        <f t="shared" si="18"/>
        <v>-13231.1</v>
      </c>
      <c r="M145" s="115"/>
      <c r="N145" s="116">
        <f t="shared" si="19"/>
        <v>0.33844999999999997</v>
      </c>
    </row>
    <row r="146" spans="1:14" x14ac:dyDescent="0.25">
      <c r="A146" s="107"/>
      <c r="B146" s="107"/>
      <c r="C146" s="107"/>
      <c r="D146" s="107"/>
      <c r="E146" s="107"/>
      <c r="F146" s="107" t="s">
        <v>202</v>
      </c>
      <c r="G146" s="107"/>
      <c r="H146" s="114">
        <v>760.78</v>
      </c>
      <c r="I146" s="115"/>
      <c r="J146" s="114">
        <v>6500</v>
      </c>
      <c r="K146" s="115"/>
      <c r="L146" s="114">
        <f t="shared" si="18"/>
        <v>-5739.22</v>
      </c>
      <c r="M146" s="115"/>
      <c r="N146" s="116">
        <f t="shared" si="19"/>
        <v>0.11704000000000001</v>
      </c>
    </row>
    <row r="147" spans="1:14" x14ac:dyDescent="0.25">
      <c r="A147" s="107"/>
      <c r="B147" s="107"/>
      <c r="C147" s="107"/>
      <c r="D147" s="107"/>
      <c r="E147" s="107"/>
      <c r="F147" s="107" t="s">
        <v>203</v>
      </c>
      <c r="G147" s="107"/>
      <c r="H147" s="114">
        <v>527.5</v>
      </c>
      <c r="I147" s="115"/>
      <c r="J147" s="114">
        <v>10000</v>
      </c>
      <c r="K147" s="115"/>
      <c r="L147" s="114">
        <f t="shared" si="18"/>
        <v>-9472.5</v>
      </c>
      <c r="M147" s="115"/>
      <c r="N147" s="116">
        <f t="shared" si="19"/>
        <v>5.2749999999999998E-2</v>
      </c>
    </row>
    <row r="148" spans="1:14" x14ac:dyDescent="0.25">
      <c r="A148" s="107"/>
      <c r="B148" s="107"/>
      <c r="C148" s="107"/>
      <c r="D148" s="107"/>
      <c r="E148" s="107"/>
      <c r="F148" s="107" t="s">
        <v>204</v>
      </c>
      <c r="G148" s="107"/>
      <c r="H148" s="114">
        <v>4390.12</v>
      </c>
      <c r="I148" s="115"/>
      <c r="J148" s="114">
        <v>0</v>
      </c>
      <c r="K148" s="115"/>
      <c r="L148" s="114">
        <f t="shared" si="18"/>
        <v>4390.12</v>
      </c>
      <c r="M148" s="115"/>
      <c r="N148" s="116">
        <f t="shared" si="19"/>
        <v>1</v>
      </c>
    </row>
    <row r="149" spans="1:14" x14ac:dyDescent="0.25">
      <c r="A149" s="107"/>
      <c r="B149" s="107"/>
      <c r="C149" s="107"/>
      <c r="D149" s="107"/>
      <c r="E149" s="107"/>
      <c r="F149" s="107" t="s">
        <v>531</v>
      </c>
      <c r="G149" s="107"/>
      <c r="H149" s="114">
        <v>72.53</v>
      </c>
      <c r="I149" s="115"/>
      <c r="J149" s="114">
        <v>0</v>
      </c>
      <c r="K149" s="115"/>
      <c r="L149" s="114">
        <f t="shared" si="18"/>
        <v>72.53</v>
      </c>
      <c r="M149" s="115"/>
      <c r="N149" s="116">
        <f t="shared" si="19"/>
        <v>1</v>
      </c>
    </row>
    <row r="150" spans="1:14" x14ac:dyDescent="0.25">
      <c r="A150" s="107"/>
      <c r="B150" s="107"/>
      <c r="C150" s="107"/>
      <c r="D150" s="107"/>
      <c r="E150" s="107"/>
      <c r="F150" s="107" t="s">
        <v>205</v>
      </c>
      <c r="G150" s="107"/>
      <c r="H150" s="114">
        <v>921.87</v>
      </c>
      <c r="I150" s="115"/>
      <c r="J150" s="114">
        <v>25000</v>
      </c>
      <c r="K150" s="115"/>
      <c r="L150" s="114">
        <f t="shared" si="18"/>
        <v>-24078.13</v>
      </c>
      <c r="M150" s="115"/>
      <c r="N150" s="116">
        <f t="shared" si="19"/>
        <v>3.687E-2</v>
      </c>
    </row>
    <row r="151" spans="1:14" ht="15.75" thickBot="1" x14ac:dyDescent="0.3">
      <c r="A151" s="107"/>
      <c r="B151" s="107"/>
      <c r="C151" s="107"/>
      <c r="D151" s="107"/>
      <c r="E151" s="107"/>
      <c r="F151" s="107" t="s">
        <v>206</v>
      </c>
      <c r="G151" s="107"/>
      <c r="H151" s="117">
        <v>1672.5</v>
      </c>
      <c r="I151" s="115"/>
      <c r="J151" s="117">
        <v>10000</v>
      </c>
      <c r="K151" s="115"/>
      <c r="L151" s="117">
        <f t="shared" si="18"/>
        <v>-8327.5</v>
      </c>
      <c r="M151" s="115"/>
      <c r="N151" s="118">
        <f t="shared" si="19"/>
        <v>0.16725000000000001</v>
      </c>
    </row>
    <row r="152" spans="1:14" x14ac:dyDescent="0.25">
      <c r="A152" s="107"/>
      <c r="B152" s="107"/>
      <c r="C152" s="107"/>
      <c r="D152" s="107"/>
      <c r="E152" s="107" t="s">
        <v>207</v>
      </c>
      <c r="F152" s="107"/>
      <c r="G152" s="107"/>
      <c r="H152" s="114">
        <v>120542.74</v>
      </c>
      <c r="I152" s="115"/>
      <c r="J152" s="114">
        <f>ROUND(SUM(J106:J116)+J125+J128+SUM(J136:J139)+SUM(J143:J151),5)</f>
        <v>674137.31</v>
      </c>
      <c r="K152" s="115"/>
      <c r="L152" s="114">
        <f t="shared" si="18"/>
        <v>-553594.56999999995</v>
      </c>
      <c r="M152" s="115"/>
      <c r="N152" s="116">
        <f t="shared" si="19"/>
        <v>0.17881</v>
      </c>
    </row>
    <row r="153" spans="1:14" x14ac:dyDescent="0.25">
      <c r="A153" s="107"/>
      <c r="B153" s="107"/>
      <c r="C153" s="107"/>
      <c r="D153" s="107"/>
      <c r="E153" s="107" t="s">
        <v>208</v>
      </c>
      <c r="F153" s="107"/>
      <c r="G153" s="107"/>
      <c r="H153" s="114"/>
      <c r="I153" s="115"/>
      <c r="J153" s="114"/>
      <c r="K153" s="115"/>
      <c r="L153" s="114"/>
      <c r="M153" s="115"/>
      <c r="N153" s="116"/>
    </row>
    <row r="154" spans="1:14" x14ac:dyDescent="0.25">
      <c r="A154" s="107"/>
      <c r="B154" s="107"/>
      <c r="C154" s="107"/>
      <c r="D154" s="107"/>
      <c r="E154" s="107"/>
      <c r="F154" s="107" t="s">
        <v>209</v>
      </c>
      <c r="G154" s="107"/>
      <c r="H154" s="114">
        <v>11000</v>
      </c>
      <c r="I154" s="115"/>
      <c r="J154" s="114">
        <v>66350</v>
      </c>
      <c r="K154" s="115"/>
      <c r="L154" s="114">
        <f>ROUND((H154-J154),5)</f>
        <v>-55350</v>
      </c>
      <c r="M154" s="115"/>
      <c r="N154" s="116">
        <f>ROUND(IF(J154=0, IF(H154=0, 0, 1), H154/J154),5)</f>
        <v>0.16578999999999999</v>
      </c>
    </row>
    <row r="155" spans="1:14" ht="15.75" thickBot="1" x14ac:dyDescent="0.3">
      <c r="A155" s="107"/>
      <c r="B155" s="107"/>
      <c r="C155" s="107"/>
      <c r="D155" s="107"/>
      <c r="E155" s="107"/>
      <c r="F155" s="107" t="s">
        <v>210</v>
      </c>
      <c r="G155" s="107"/>
      <c r="H155" s="117">
        <v>1900</v>
      </c>
      <c r="I155" s="115"/>
      <c r="J155" s="117">
        <v>5500</v>
      </c>
      <c r="K155" s="115"/>
      <c r="L155" s="117">
        <f>ROUND((H155-J155),5)</f>
        <v>-3600</v>
      </c>
      <c r="M155" s="115"/>
      <c r="N155" s="118">
        <f>ROUND(IF(J155=0, IF(H155=0, 0, 1), H155/J155),5)</f>
        <v>0.34544999999999998</v>
      </c>
    </row>
    <row r="156" spans="1:14" x14ac:dyDescent="0.25">
      <c r="A156" s="107"/>
      <c r="B156" s="107"/>
      <c r="C156" s="107"/>
      <c r="D156" s="107"/>
      <c r="E156" s="107" t="s">
        <v>211</v>
      </c>
      <c r="F156" s="107"/>
      <c r="G156" s="107"/>
      <c r="H156" s="114">
        <v>12900</v>
      </c>
      <c r="I156" s="115"/>
      <c r="J156" s="114">
        <f>ROUND(SUM(J153:J155),5)</f>
        <v>71850</v>
      </c>
      <c r="K156" s="115"/>
      <c r="L156" s="114">
        <f>ROUND((H156-J156),5)</f>
        <v>-58950</v>
      </c>
      <c r="M156" s="115"/>
      <c r="N156" s="116">
        <f>ROUND(IF(J156=0, IF(H156=0, 0, 1), H156/J156),5)</f>
        <v>0.17954000000000001</v>
      </c>
    </row>
    <row r="157" spans="1:14" x14ac:dyDescent="0.25">
      <c r="A157" s="107"/>
      <c r="B157" s="107"/>
      <c r="C157" s="107"/>
      <c r="D157" s="107"/>
      <c r="E157" s="107" t="s">
        <v>212</v>
      </c>
      <c r="F157" s="107"/>
      <c r="G157" s="107"/>
      <c r="H157" s="114"/>
      <c r="I157" s="115"/>
      <c r="J157" s="114"/>
      <c r="K157" s="115"/>
      <c r="L157" s="114"/>
      <c r="M157" s="115"/>
      <c r="N157" s="116"/>
    </row>
    <row r="158" spans="1:14" x14ac:dyDescent="0.25">
      <c r="A158" s="107"/>
      <c r="B158" s="107"/>
      <c r="C158" s="107"/>
      <c r="D158" s="107"/>
      <c r="E158" s="107"/>
      <c r="F158" s="107" t="s">
        <v>213</v>
      </c>
      <c r="G158" s="107"/>
      <c r="H158" s="114">
        <v>3661</v>
      </c>
      <c r="I158" s="115"/>
      <c r="J158" s="114">
        <v>82476.460000000006</v>
      </c>
      <c r="K158" s="115"/>
      <c r="L158" s="114">
        <f>ROUND((H158-J158),5)</f>
        <v>-78815.460000000006</v>
      </c>
      <c r="M158" s="115"/>
      <c r="N158" s="116">
        <f>ROUND(IF(J158=0, IF(H158=0, 0, 1), H158/J158),5)</f>
        <v>4.4389999999999999E-2</v>
      </c>
    </row>
    <row r="159" spans="1:14" x14ac:dyDescent="0.25">
      <c r="A159" s="107"/>
      <c r="B159" s="107"/>
      <c r="C159" s="107"/>
      <c r="D159" s="107"/>
      <c r="E159" s="107"/>
      <c r="F159" s="107" t="s">
        <v>214</v>
      </c>
      <c r="G159" s="107"/>
      <c r="H159" s="114">
        <v>12111</v>
      </c>
      <c r="I159" s="115"/>
      <c r="J159" s="114">
        <v>75921.990000000005</v>
      </c>
      <c r="K159" s="115"/>
      <c r="L159" s="114">
        <f>ROUND((H159-J159),5)</f>
        <v>-63810.99</v>
      </c>
      <c r="M159" s="115"/>
      <c r="N159" s="116">
        <f>ROUND(IF(J159=0, IF(H159=0, 0, 1), H159/J159),5)</f>
        <v>0.15952</v>
      </c>
    </row>
    <row r="160" spans="1:14" x14ac:dyDescent="0.25">
      <c r="A160" s="107"/>
      <c r="B160" s="107"/>
      <c r="C160" s="107"/>
      <c r="D160" s="107"/>
      <c r="E160" s="107"/>
      <c r="F160" s="107" t="s">
        <v>215</v>
      </c>
      <c r="G160" s="107"/>
      <c r="H160" s="114"/>
      <c r="I160" s="115"/>
      <c r="J160" s="114"/>
      <c r="K160" s="115"/>
      <c r="L160" s="114"/>
      <c r="M160" s="115"/>
      <c r="N160" s="116"/>
    </row>
    <row r="161" spans="1:14" x14ac:dyDescent="0.25">
      <c r="A161" s="107"/>
      <c r="B161" s="107"/>
      <c r="C161" s="107"/>
      <c r="D161" s="107"/>
      <c r="E161" s="107"/>
      <c r="F161" s="107"/>
      <c r="G161" s="107" t="s">
        <v>216</v>
      </c>
      <c r="H161" s="114">
        <v>0</v>
      </c>
      <c r="I161" s="115"/>
      <c r="J161" s="114">
        <v>314</v>
      </c>
      <c r="K161" s="115"/>
      <c r="L161" s="114">
        <f>ROUND((H161-J161),5)</f>
        <v>-314</v>
      </c>
      <c r="M161" s="115"/>
      <c r="N161" s="116">
        <f>ROUND(IF(J161=0, IF(H161=0, 0, 1), H161/J161),5)</f>
        <v>0</v>
      </c>
    </row>
    <row r="162" spans="1:14" ht="15.75" thickBot="1" x14ac:dyDescent="0.3">
      <c r="A162" s="107"/>
      <c r="B162" s="107"/>
      <c r="C162" s="107"/>
      <c r="D162" s="107"/>
      <c r="E162" s="107"/>
      <c r="F162" s="107"/>
      <c r="G162" s="107" t="s">
        <v>217</v>
      </c>
      <c r="H162" s="117">
        <v>2575.25</v>
      </c>
      <c r="I162" s="115"/>
      <c r="J162" s="117">
        <v>2289</v>
      </c>
      <c r="K162" s="115"/>
      <c r="L162" s="117">
        <f>ROUND((H162-J162),5)</f>
        <v>286.25</v>
      </c>
      <c r="M162" s="115"/>
      <c r="N162" s="118">
        <f>ROUND(IF(J162=0, IF(H162=0, 0, 1), H162/J162),5)</f>
        <v>1.1250500000000001</v>
      </c>
    </row>
    <row r="163" spans="1:14" x14ac:dyDescent="0.25">
      <c r="A163" s="107"/>
      <c r="B163" s="107"/>
      <c r="C163" s="107"/>
      <c r="D163" s="107"/>
      <c r="E163" s="107"/>
      <c r="F163" s="107" t="s">
        <v>218</v>
      </c>
      <c r="G163" s="107"/>
      <c r="H163" s="114">
        <v>2575.25</v>
      </c>
      <c r="I163" s="115"/>
      <c r="J163" s="114">
        <f>ROUND(SUM(J160:J162),5)</f>
        <v>2603</v>
      </c>
      <c r="K163" s="115"/>
      <c r="L163" s="114">
        <f>ROUND((H163-J163),5)</f>
        <v>-27.75</v>
      </c>
      <c r="M163" s="115"/>
      <c r="N163" s="116">
        <f>ROUND(IF(J163=0, IF(H163=0, 0, 1), H163/J163),5)</f>
        <v>0.98934</v>
      </c>
    </row>
    <row r="164" spans="1:14" x14ac:dyDescent="0.25">
      <c r="A164" s="107"/>
      <c r="B164" s="107"/>
      <c r="C164" s="107"/>
      <c r="D164" s="107"/>
      <c r="E164" s="107"/>
      <c r="F164" s="107" t="s">
        <v>219</v>
      </c>
      <c r="G164" s="107"/>
      <c r="H164" s="114"/>
      <c r="I164" s="115"/>
      <c r="J164" s="114"/>
      <c r="K164" s="115"/>
      <c r="L164" s="114"/>
      <c r="M164" s="115"/>
      <c r="N164" s="116"/>
    </row>
    <row r="165" spans="1:14" ht="15.75" thickBot="1" x14ac:dyDescent="0.3">
      <c r="A165" s="107"/>
      <c r="B165" s="107"/>
      <c r="C165" s="107"/>
      <c r="D165" s="107"/>
      <c r="E165" s="107"/>
      <c r="F165" s="107"/>
      <c r="G165" s="107" t="s">
        <v>220</v>
      </c>
      <c r="H165" s="117">
        <v>58000</v>
      </c>
      <c r="I165" s="115"/>
      <c r="J165" s="117">
        <v>338760</v>
      </c>
      <c r="K165" s="115"/>
      <c r="L165" s="117">
        <f>ROUND((H165-J165),5)</f>
        <v>-280760</v>
      </c>
      <c r="M165" s="115"/>
      <c r="N165" s="118">
        <f>ROUND(IF(J165=0, IF(H165=0, 0, 1), H165/J165),5)</f>
        <v>0.17121</v>
      </c>
    </row>
    <row r="166" spans="1:14" x14ac:dyDescent="0.25">
      <c r="A166" s="107"/>
      <c r="B166" s="107"/>
      <c r="C166" s="107"/>
      <c r="D166" s="107"/>
      <c r="E166" s="107"/>
      <c r="F166" s="107" t="s">
        <v>221</v>
      </c>
      <c r="G166" s="107"/>
      <c r="H166" s="114">
        <v>58000</v>
      </c>
      <c r="I166" s="115"/>
      <c r="J166" s="114">
        <f>ROUND(SUM(J164:J165),5)</f>
        <v>338760</v>
      </c>
      <c r="K166" s="115"/>
      <c r="L166" s="114">
        <f>ROUND((H166-J166),5)</f>
        <v>-280760</v>
      </c>
      <c r="M166" s="115"/>
      <c r="N166" s="116">
        <f>ROUND(IF(J166=0, IF(H166=0, 0, 1), H166/J166),5)</f>
        <v>0.17121</v>
      </c>
    </row>
    <row r="167" spans="1:14" x14ac:dyDescent="0.25">
      <c r="A167" s="107"/>
      <c r="B167" s="107"/>
      <c r="C167" s="107"/>
      <c r="D167" s="107"/>
      <c r="E167" s="107"/>
      <c r="F167" s="107" t="s">
        <v>222</v>
      </c>
      <c r="G167" s="107"/>
      <c r="H167" s="114"/>
      <c r="I167" s="115"/>
      <c r="J167" s="114"/>
      <c r="K167" s="115"/>
      <c r="L167" s="114"/>
      <c r="M167" s="115"/>
      <c r="N167" s="116"/>
    </row>
    <row r="168" spans="1:14" x14ac:dyDescent="0.25">
      <c r="A168" s="107"/>
      <c r="B168" s="107"/>
      <c r="C168" s="107"/>
      <c r="D168" s="107"/>
      <c r="E168" s="107"/>
      <c r="F168" s="107"/>
      <c r="G168" s="107" t="s">
        <v>224</v>
      </c>
      <c r="H168" s="114">
        <v>0</v>
      </c>
      <c r="I168" s="115"/>
      <c r="J168" s="114">
        <v>6000</v>
      </c>
      <c r="K168" s="115"/>
      <c r="L168" s="114">
        <f t="shared" ref="L168:L175" si="20">ROUND((H168-J168),5)</f>
        <v>-6000</v>
      </c>
      <c r="M168" s="115"/>
      <c r="N168" s="116">
        <f t="shared" ref="N168:N175" si="21">ROUND(IF(J168=0, IF(H168=0, 0, 1), H168/J168),5)</f>
        <v>0</v>
      </c>
    </row>
    <row r="169" spans="1:14" ht="15.75" thickBot="1" x14ac:dyDescent="0.3">
      <c r="A169" s="107"/>
      <c r="B169" s="107"/>
      <c r="C169" s="107"/>
      <c r="D169" s="107"/>
      <c r="E169" s="107"/>
      <c r="F169" s="107"/>
      <c r="G169" s="107" t="s">
        <v>225</v>
      </c>
      <c r="H169" s="117">
        <v>4445.6000000000004</v>
      </c>
      <c r="I169" s="115"/>
      <c r="J169" s="117">
        <v>25000</v>
      </c>
      <c r="K169" s="115"/>
      <c r="L169" s="117">
        <f t="shared" si="20"/>
        <v>-20554.400000000001</v>
      </c>
      <c r="M169" s="115"/>
      <c r="N169" s="118">
        <f t="shared" si="21"/>
        <v>0.17782000000000001</v>
      </c>
    </row>
    <row r="170" spans="1:14" x14ac:dyDescent="0.25">
      <c r="A170" s="107"/>
      <c r="B170" s="107"/>
      <c r="C170" s="107"/>
      <c r="D170" s="107"/>
      <c r="E170" s="107"/>
      <c r="F170" s="107" t="s">
        <v>226</v>
      </c>
      <c r="G170" s="107"/>
      <c r="H170" s="114">
        <v>4445.6000000000004</v>
      </c>
      <c r="I170" s="115"/>
      <c r="J170" s="114">
        <f>ROUND(SUM(J167:J169),5)</f>
        <v>31000</v>
      </c>
      <c r="K170" s="115"/>
      <c r="L170" s="114">
        <f t="shared" si="20"/>
        <v>-26554.400000000001</v>
      </c>
      <c r="M170" s="115"/>
      <c r="N170" s="116">
        <f t="shared" si="21"/>
        <v>0.14341000000000001</v>
      </c>
    </row>
    <row r="171" spans="1:14" x14ac:dyDescent="0.25">
      <c r="A171" s="107"/>
      <c r="B171" s="107"/>
      <c r="C171" s="107"/>
      <c r="D171" s="107"/>
      <c r="E171" s="107"/>
      <c r="F171" s="107" t="s">
        <v>227</v>
      </c>
      <c r="G171" s="107"/>
      <c r="H171" s="114">
        <v>1157.75</v>
      </c>
      <c r="I171" s="115"/>
      <c r="J171" s="114">
        <v>18123</v>
      </c>
      <c r="K171" s="115"/>
      <c r="L171" s="114">
        <f t="shared" si="20"/>
        <v>-16965.25</v>
      </c>
      <c r="M171" s="115"/>
      <c r="N171" s="116">
        <f t="shared" si="21"/>
        <v>6.3880000000000006E-2</v>
      </c>
    </row>
    <row r="172" spans="1:14" x14ac:dyDescent="0.25">
      <c r="A172" s="107"/>
      <c r="B172" s="107"/>
      <c r="C172" s="107"/>
      <c r="D172" s="107"/>
      <c r="E172" s="107"/>
      <c r="F172" s="107" t="s">
        <v>228</v>
      </c>
      <c r="G172" s="107"/>
      <c r="H172" s="114">
        <v>1395.47</v>
      </c>
      <c r="I172" s="115"/>
      <c r="J172" s="114">
        <v>13064.13</v>
      </c>
      <c r="K172" s="115"/>
      <c r="L172" s="114">
        <f t="shared" si="20"/>
        <v>-11668.66</v>
      </c>
      <c r="M172" s="115"/>
      <c r="N172" s="116">
        <f t="shared" si="21"/>
        <v>0.10682</v>
      </c>
    </row>
    <row r="173" spans="1:14" x14ac:dyDescent="0.25">
      <c r="A173" s="107"/>
      <c r="B173" s="107"/>
      <c r="C173" s="107"/>
      <c r="D173" s="107"/>
      <c r="E173" s="107"/>
      <c r="F173" s="107" t="s">
        <v>229</v>
      </c>
      <c r="G173" s="107"/>
      <c r="H173" s="114">
        <v>682.37</v>
      </c>
      <c r="I173" s="115"/>
      <c r="J173" s="114">
        <v>12331.04</v>
      </c>
      <c r="K173" s="115"/>
      <c r="L173" s="114">
        <f t="shared" si="20"/>
        <v>-11648.67</v>
      </c>
      <c r="M173" s="115"/>
      <c r="N173" s="116">
        <f t="shared" si="21"/>
        <v>5.534E-2</v>
      </c>
    </row>
    <row r="174" spans="1:14" ht="15.75" thickBot="1" x14ac:dyDescent="0.3">
      <c r="A174" s="107"/>
      <c r="B174" s="107"/>
      <c r="C174" s="107"/>
      <c r="D174" s="107"/>
      <c r="E174" s="107"/>
      <c r="F174" s="107" t="s">
        <v>231</v>
      </c>
      <c r="G174" s="107"/>
      <c r="H174" s="117">
        <v>596.79999999999995</v>
      </c>
      <c r="I174" s="115"/>
      <c r="J174" s="117">
        <v>3969.21</v>
      </c>
      <c r="K174" s="115"/>
      <c r="L174" s="117">
        <f t="shared" si="20"/>
        <v>-3372.41</v>
      </c>
      <c r="M174" s="115"/>
      <c r="N174" s="118">
        <f t="shared" si="21"/>
        <v>0.15035999999999999</v>
      </c>
    </row>
    <row r="175" spans="1:14" x14ac:dyDescent="0.25">
      <c r="A175" s="107"/>
      <c r="B175" s="107"/>
      <c r="C175" s="107"/>
      <c r="D175" s="107"/>
      <c r="E175" s="107" t="s">
        <v>232</v>
      </c>
      <c r="F175" s="107"/>
      <c r="G175" s="107"/>
      <c r="H175" s="114">
        <v>84625.24</v>
      </c>
      <c r="I175" s="115"/>
      <c r="J175" s="114">
        <f>ROUND(SUM(J157:J159)+J163+J166+SUM(J170:J174),5)</f>
        <v>578248.82999999996</v>
      </c>
      <c r="K175" s="115"/>
      <c r="L175" s="114">
        <f t="shared" si="20"/>
        <v>-493623.59</v>
      </c>
      <c r="M175" s="115"/>
      <c r="N175" s="116">
        <f t="shared" si="21"/>
        <v>0.14635000000000001</v>
      </c>
    </row>
    <row r="176" spans="1:14" x14ac:dyDescent="0.25">
      <c r="A176" s="107"/>
      <c r="B176" s="107"/>
      <c r="C176" s="107"/>
      <c r="D176" s="107"/>
      <c r="E176" s="107" t="s">
        <v>236</v>
      </c>
      <c r="F176" s="107"/>
      <c r="G176" s="107"/>
      <c r="H176" s="114"/>
      <c r="I176" s="115"/>
      <c r="J176" s="114"/>
      <c r="K176" s="115"/>
      <c r="L176" s="114"/>
      <c r="M176" s="115"/>
      <c r="N176" s="116"/>
    </row>
    <row r="177" spans="1:14" x14ac:dyDescent="0.25">
      <c r="A177" s="107"/>
      <c r="B177" s="107"/>
      <c r="C177" s="107"/>
      <c r="D177" s="107"/>
      <c r="E177" s="107"/>
      <c r="F177" s="107" t="s">
        <v>237</v>
      </c>
      <c r="G177" s="107"/>
      <c r="H177" s="114"/>
      <c r="I177" s="115"/>
      <c r="J177" s="114"/>
      <c r="K177" s="115"/>
      <c r="L177" s="114"/>
      <c r="M177" s="115"/>
      <c r="N177" s="116"/>
    </row>
    <row r="178" spans="1:14" ht="15.75" thickBot="1" x14ac:dyDescent="0.3">
      <c r="A178" s="107"/>
      <c r="B178" s="107"/>
      <c r="C178" s="107"/>
      <c r="D178" s="107"/>
      <c r="E178" s="107"/>
      <c r="F178" s="107"/>
      <c r="G178" s="107" t="s">
        <v>238</v>
      </c>
      <c r="H178" s="114">
        <v>0</v>
      </c>
      <c r="I178" s="115"/>
      <c r="J178" s="114">
        <v>2685</v>
      </c>
      <c r="K178" s="115"/>
      <c r="L178" s="114">
        <f>ROUND((H178-J178),5)</f>
        <v>-2685</v>
      </c>
      <c r="M178" s="115"/>
      <c r="N178" s="116">
        <f>ROUND(IF(J178=0, IF(H178=0, 0, 1), H178/J178),5)</f>
        <v>0</v>
      </c>
    </row>
    <row r="179" spans="1:14" ht="15.75" thickBot="1" x14ac:dyDescent="0.3">
      <c r="A179" s="107"/>
      <c r="B179" s="107"/>
      <c r="C179" s="107"/>
      <c r="D179" s="107"/>
      <c r="E179" s="107"/>
      <c r="F179" s="107" t="s">
        <v>239</v>
      </c>
      <c r="G179" s="107"/>
      <c r="H179" s="121">
        <f>ROUND(SUM(H177:H178),5)</f>
        <v>0</v>
      </c>
      <c r="I179" s="115"/>
      <c r="J179" s="121">
        <f>ROUND(SUM(J177:J178),5)</f>
        <v>2685</v>
      </c>
      <c r="K179" s="115"/>
      <c r="L179" s="121">
        <f>ROUND((H179-J179),5)</f>
        <v>-2685</v>
      </c>
      <c r="M179" s="115"/>
      <c r="N179" s="122">
        <f>ROUND(IF(J179=0, IF(H179=0, 0, 1), H179/J179),5)</f>
        <v>0</v>
      </c>
    </row>
    <row r="180" spans="1:14" x14ac:dyDescent="0.25">
      <c r="A180" s="107"/>
      <c r="B180" s="107"/>
      <c r="C180" s="107"/>
      <c r="D180" s="107"/>
      <c r="E180" s="107" t="s">
        <v>240</v>
      </c>
      <c r="F180" s="107"/>
      <c r="G180" s="107"/>
      <c r="H180" s="114">
        <f>ROUND(H176+H179,5)</f>
        <v>0</v>
      </c>
      <c r="I180" s="115"/>
      <c r="J180" s="114">
        <f>ROUND(J176+J179,5)</f>
        <v>2685</v>
      </c>
      <c r="K180" s="115"/>
      <c r="L180" s="114">
        <f>ROUND((H180-J180),5)</f>
        <v>-2685</v>
      </c>
      <c r="M180" s="115"/>
      <c r="N180" s="116">
        <f>ROUND(IF(J180=0, IF(H180=0, 0, 1), H180/J180),5)</f>
        <v>0</v>
      </c>
    </row>
    <row r="181" spans="1:14" x14ac:dyDescent="0.25">
      <c r="A181" s="107"/>
      <c r="B181" s="107"/>
      <c r="C181" s="107"/>
      <c r="D181" s="107"/>
      <c r="E181" s="107" t="s">
        <v>241</v>
      </c>
      <c r="F181" s="107"/>
      <c r="G181" s="107"/>
      <c r="H181" s="114"/>
      <c r="I181" s="115"/>
      <c r="J181" s="114"/>
      <c r="K181" s="115"/>
      <c r="L181" s="114"/>
      <c r="M181" s="115"/>
      <c r="N181" s="116"/>
    </row>
    <row r="182" spans="1:14" x14ac:dyDescent="0.25">
      <c r="A182" s="107"/>
      <c r="B182" s="107"/>
      <c r="C182" s="107"/>
      <c r="D182" s="107"/>
      <c r="E182" s="107"/>
      <c r="F182" s="107" t="s">
        <v>1182</v>
      </c>
      <c r="G182" s="107"/>
      <c r="H182" s="114">
        <v>0</v>
      </c>
      <c r="I182" s="115"/>
      <c r="J182" s="114"/>
      <c r="K182" s="115"/>
      <c r="L182" s="114"/>
      <c r="M182" s="115"/>
      <c r="N182" s="116"/>
    </row>
    <row r="183" spans="1:14" x14ac:dyDescent="0.25">
      <c r="A183" s="107"/>
      <c r="B183" s="107"/>
      <c r="C183" s="107"/>
      <c r="D183" s="107"/>
      <c r="E183" s="107"/>
      <c r="F183" s="107" t="s">
        <v>243</v>
      </c>
      <c r="G183" s="107"/>
      <c r="H183" s="114"/>
      <c r="I183" s="115"/>
      <c r="J183" s="114"/>
      <c r="K183" s="115"/>
      <c r="L183" s="114"/>
      <c r="M183" s="115"/>
      <c r="N183" s="116"/>
    </row>
    <row r="184" spans="1:14" x14ac:dyDescent="0.25">
      <c r="A184" s="107"/>
      <c r="B184" s="107"/>
      <c r="C184" s="107"/>
      <c r="D184" s="107"/>
      <c r="E184" s="107"/>
      <c r="F184" s="107"/>
      <c r="G184" s="107" t="s">
        <v>244</v>
      </c>
      <c r="H184" s="114">
        <v>0</v>
      </c>
      <c r="I184" s="115"/>
      <c r="J184" s="114">
        <v>9</v>
      </c>
      <c r="K184" s="115"/>
      <c r="L184" s="114">
        <f>ROUND((H184-J184),5)</f>
        <v>-9</v>
      </c>
      <c r="M184" s="115"/>
      <c r="N184" s="116">
        <f>ROUND(IF(J184=0, IF(H184=0, 0, 1), H184/J184),5)</f>
        <v>0</v>
      </c>
    </row>
    <row r="185" spans="1:14" ht="15.75" thickBot="1" x14ac:dyDescent="0.3">
      <c r="A185" s="107"/>
      <c r="B185" s="107"/>
      <c r="C185" s="107"/>
      <c r="D185" s="107"/>
      <c r="E185" s="107"/>
      <c r="F185" s="107"/>
      <c r="G185" s="107" t="s">
        <v>245</v>
      </c>
      <c r="H185" s="114">
        <v>24358.1</v>
      </c>
      <c r="I185" s="115"/>
      <c r="J185" s="114">
        <v>165825.01999999999</v>
      </c>
      <c r="K185" s="115"/>
      <c r="L185" s="114">
        <f>ROUND((H185-J185),5)</f>
        <v>-141466.92000000001</v>
      </c>
      <c r="M185" s="115"/>
      <c r="N185" s="116">
        <f>ROUND(IF(J185=0, IF(H185=0, 0, 1), H185/J185),5)</f>
        <v>0.14688999999999999</v>
      </c>
    </row>
    <row r="186" spans="1:14" ht="15.75" thickBot="1" x14ac:dyDescent="0.3">
      <c r="A186" s="107"/>
      <c r="B186" s="107"/>
      <c r="C186" s="107"/>
      <c r="D186" s="107"/>
      <c r="E186" s="107"/>
      <c r="F186" s="107" t="s">
        <v>247</v>
      </c>
      <c r="G186" s="107"/>
      <c r="H186" s="121">
        <v>24358.1</v>
      </c>
      <c r="I186" s="115"/>
      <c r="J186" s="121">
        <f>ROUND(SUM(J183:J185),5)</f>
        <v>165834.01999999999</v>
      </c>
      <c r="K186" s="115"/>
      <c r="L186" s="121">
        <f>ROUND((H186-J186),5)</f>
        <v>-141475.92000000001</v>
      </c>
      <c r="M186" s="115"/>
      <c r="N186" s="122">
        <f>ROUND(IF(J186=0, IF(H186=0, 0, 1), H186/J186),5)</f>
        <v>0.14688000000000001</v>
      </c>
    </row>
    <row r="187" spans="1:14" x14ac:dyDescent="0.25">
      <c r="A187" s="107"/>
      <c r="B187" s="107"/>
      <c r="C187" s="107"/>
      <c r="D187" s="107"/>
      <c r="E187" s="107" t="s">
        <v>248</v>
      </c>
      <c r="F187" s="107"/>
      <c r="G187" s="107"/>
      <c r="H187" s="114">
        <v>24358.1</v>
      </c>
      <c r="I187" s="115"/>
      <c r="J187" s="114">
        <f>ROUND(SUM(J181:J182)+J186,5)</f>
        <v>165834.01999999999</v>
      </c>
      <c r="K187" s="115"/>
      <c r="L187" s="114">
        <f>ROUND((H187-J187),5)</f>
        <v>-141475.92000000001</v>
      </c>
      <c r="M187" s="115"/>
      <c r="N187" s="116">
        <f>ROUND(IF(J187=0, IF(H187=0, 0, 1), H187/J187),5)</f>
        <v>0.14688000000000001</v>
      </c>
    </row>
    <row r="188" spans="1:14" x14ac:dyDescent="0.25">
      <c r="A188" s="107"/>
      <c r="B188" s="107"/>
      <c r="C188" s="107"/>
      <c r="D188" s="107"/>
      <c r="E188" s="107" t="s">
        <v>987</v>
      </c>
      <c r="F188" s="107"/>
      <c r="G188" s="107"/>
      <c r="H188" s="114"/>
      <c r="I188" s="115"/>
      <c r="J188" s="114"/>
      <c r="K188" s="115"/>
      <c r="L188" s="114"/>
      <c r="M188" s="115"/>
      <c r="N188" s="116"/>
    </row>
    <row r="189" spans="1:14" x14ac:dyDescent="0.25">
      <c r="A189" s="107"/>
      <c r="B189" s="107"/>
      <c r="C189" s="107"/>
      <c r="D189" s="107"/>
      <c r="E189" s="107"/>
      <c r="F189" s="107" t="s">
        <v>990</v>
      </c>
      <c r="G189" s="107"/>
      <c r="H189" s="114">
        <v>8250</v>
      </c>
      <c r="I189" s="115"/>
      <c r="J189" s="114"/>
      <c r="K189" s="115"/>
      <c r="L189" s="114"/>
      <c r="M189" s="115"/>
      <c r="N189" s="116"/>
    </row>
    <row r="190" spans="1:14" x14ac:dyDescent="0.25">
      <c r="A190" s="107"/>
      <c r="B190" s="107"/>
      <c r="C190" s="107"/>
      <c r="D190" s="107"/>
      <c r="E190" s="107"/>
      <c r="F190" s="107" t="s">
        <v>1183</v>
      </c>
      <c r="G190" s="107"/>
      <c r="H190" s="114">
        <v>350</v>
      </c>
      <c r="I190" s="115"/>
      <c r="J190" s="114"/>
      <c r="K190" s="115"/>
      <c r="L190" s="114"/>
      <c r="M190" s="115"/>
      <c r="N190" s="116"/>
    </row>
    <row r="191" spans="1:14" ht="15.75" thickBot="1" x14ac:dyDescent="0.3">
      <c r="A191" s="107"/>
      <c r="B191" s="107"/>
      <c r="C191" s="107"/>
      <c r="D191" s="107"/>
      <c r="E191" s="107"/>
      <c r="F191" s="107" t="s">
        <v>992</v>
      </c>
      <c r="G191" s="107"/>
      <c r="H191" s="117">
        <v>163.07</v>
      </c>
      <c r="I191" s="115"/>
      <c r="J191" s="114"/>
      <c r="K191" s="115"/>
      <c r="L191" s="114"/>
      <c r="M191" s="115"/>
      <c r="N191" s="116"/>
    </row>
    <row r="192" spans="1:14" x14ac:dyDescent="0.25">
      <c r="A192" s="107"/>
      <c r="B192" s="107"/>
      <c r="C192" s="107"/>
      <c r="D192" s="107"/>
      <c r="E192" s="107" t="s">
        <v>996</v>
      </c>
      <c r="F192" s="107"/>
      <c r="G192" s="107"/>
      <c r="H192" s="114">
        <v>8763.07</v>
      </c>
      <c r="I192" s="115"/>
      <c r="J192" s="114"/>
      <c r="K192" s="115"/>
      <c r="L192" s="114"/>
      <c r="M192" s="115"/>
      <c r="N192" s="116"/>
    </row>
    <row r="193" spans="1:14" x14ac:dyDescent="0.25">
      <c r="A193" s="107"/>
      <c r="B193" s="107"/>
      <c r="C193" s="107"/>
      <c r="D193" s="107"/>
      <c r="E193" s="107" t="s">
        <v>249</v>
      </c>
      <c r="F193" s="107"/>
      <c r="G193" s="107"/>
      <c r="H193" s="114"/>
      <c r="I193" s="115"/>
      <c r="J193" s="114"/>
      <c r="K193" s="115"/>
      <c r="L193" s="114"/>
      <c r="M193" s="115"/>
      <c r="N193" s="116"/>
    </row>
    <row r="194" spans="1:14" ht="15.75" thickBot="1" x14ac:dyDescent="0.3">
      <c r="A194" s="107"/>
      <c r="B194" s="107"/>
      <c r="C194" s="107"/>
      <c r="D194" s="107"/>
      <c r="E194" s="107"/>
      <c r="F194" s="107" t="s">
        <v>250</v>
      </c>
      <c r="G194" s="107"/>
      <c r="H194" s="117">
        <v>0</v>
      </c>
      <c r="I194" s="115"/>
      <c r="J194" s="117">
        <v>75000</v>
      </c>
      <c r="K194" s="115"/>
      <c r="L194" s="117">
        <f>ROUND((H194-J194),5)</f>
        <v>-75000</v>
      </c>
      <c r="M194" s="115"/>
      <c r="N194" s="118">
        <f>ROUND(IF(J194=0, IF(H194=0, 0, 1), H194/J194),5)</f>
        <v>0</v>
      </c>
    </row>
    <row r="195" spans="1:14" x14ac:dyDescent="0.25">
      <c r="A195" s="107"/>
      <c r="B195" s="107"/>
      <c r="C195" s="107"/>
      <c r="D195" s="107"/>
      <c r="E195" s="107" t="s">
        <v>252</v>
      </c>
      <c r="F195" s="107"/>
      <c r="G195" s="107"/>
      <c r="H195" s="114">
        <f>ROUND(SUM(H193:H194),5)</f>
        <v>0</v>
      </c>
      <c r="I195" s="115"/>
      <c r="J195" s="114">
        <f>ROUND(SUM(J193:J194),5)</f>
        <v>75000</v>
      </c>
      <c r="K195" s="115"/>
      <c r="L195" s="114">
        <f>ROUND((H195-J195),5)</f>
        <v>-75000</v>
      </c>
      <c r="M195" s="115"/>
      <c r="N195" s="116">
        <f>ROUND(IF(J195=0, IF(H195=0, 0, 1), H195/J195),5)</f>
        <v>0</v>
      </c>
    </row>
    <row r="196" spans="1:14" x14ac:dyDescent="0.25">
      <c r="A196" s="107"/>
      <c r="B196" s="107"/>
      <c r="C196" s="107"/>
      <c r="D196" s="107"/>
      <c r="E196" s="107" t="s">
        <v>253</v>
      </c>
      <c r="F196" s="107"/>
      <c r="G196" s="107"/>
      <c r="H196" s="114">
        <v>75422.03</v>
      </c>
      <c r="I196" s="115"/>
      <c r="J196" s="114">
        <v>43300</v>
      </c>
      <c r="K196" s="115"/>
      <c r="L196" s="114">
        <f>ROUND((H196-J196),5)</f>
        <v>32122.03</v>
      </c>
      <c r="M196" s="115"/>
      <c r="N196" s="116">
        <f>ROUND(IF(J196=0, IF(H196=0, 0, 1), H196/J196),5)</f>
        <v>1.7418499999999999</v>
      </c>
    </row>
    <row r="197" spans="1:14" x14ac:dyDescent="0.25">
      <c r="A197" s="107"/>
      <c r="B197" s="107"/>
      <c r="C197" s="107"/>
      <c r="D197" s="107"/>
      <c r="E197" s="107" t="s">
        <v>1123</v>
      </c>
      <c r="F197" s="107"/>
      <c r="G197" s="107"/>
      <c r="H197" s="114"/>
      <c r="I197" s="115"/>
      <c r="J197" s="114"/>
      <c r="K197" s="115"/>
      <c r="L197" s="114"/>
      <c r="M197" s="115"/>
      <c r="N197" s="116"/>
    </row>
    <row r="198" spans="1:14" x14ac:dyDescent="0.25">
      <c r="A198" s="107"/>
      <c r="B198" s="107"/>
      <c r="C198" s="107"/>
      <c r="D198" s="107"/>
      <c r="E198" s="107"/>
      <c r="F198" s="107" t="s">
        <v>1124</v>
      </c>
      <c r="G198" s="107"/>
      <c r="H198" s="114">
        <v>9900.1299999999992</v>
      </c>
      <c r="I198" s="115"/>
      <c r="J198" s="114"/>
      <c r="K198" s="115"/>
      <c r="L198" s="114"/>
      <c r="M198" s="115"/>
      <c r="N198" s="116"/>
    </row>
    <row r="199" spans="1:14" x14ac:dyDescent="0.25">
      <c r="A199" s="107"/>
      <c r="B199" s="107"/>
      <c r="C199" s="107"/>
      <c r="D199" s="107"/>
      <c r="E199" s="107"/>
      <c r="F199" s="107" t="s">
        <v>1125</v>
      </c>
      <c r="G199" s="107"/>
      <c r="H199" s="114">
        <v>431.87</v>
      </c>
      <c r="I199" s="115"/>
      <c r="J199" s="114"/>
      <c r="K199" s="115"/>
      <c r="L199" s="114"/>
      <c r="M199" s="115"/>
      <c r="N199" s="116"/>
    </row>
    <row r="200" spans="1:14" ht="15.75" thickBot="1" x14ac:dyDescent="0.3">
      <c r="A200" s="107"/>
      <c r="B200" s="107"/>
      <c r="C200" s="107"/>
      <c r="D200" s="107"/>
      <c r="E200" s="107"/>
      <c r="F200" s="107" t="s">
        <v>1126</v>
      </c>
      <c r="G200" s="107"/>
      <c r="H200" s="114">
        <v>2092.89</v>
      </c>
      <c r="I200" s="115"/>
      <c r="J200" s="114"/>
      <c r="K200" s="115"/>
      <c r="L200" s="114"/>
      <c r="M200" s="115"/>
      <c r="N200" s="116"/>
    </row>
    <row r="201" spans="1:14" ht="15.75" thickBot="1" x14ac:dyDescent="0.3">
      <c r="A201" s="107"/>
      <c r="B201" s="107"/>
      <c r="C201" s="107"/>
      <c r="D201" s="107"/>
      <c r="E201" s="107" t="s">
        <v>1127</v>
      </c>
      <c r="F201" s="107"/>
      <c r="G201" s="107"/>
      <c r="H201" s="119">
        <v>12424.89</v>
      </c>
      <c r="I201" s="115"/>
      <c r="J201" s="114"/>
      <c r="K201" s="115"/>
      <c r="L201" s="114"/>
      <c r="M201" s="115"/>
      <c r="N201" s="116"/>
    </row>
    <row r="202" spans="1:14" ht="15.75" thickBot="1" x14ac:dyDescent="0.3">
      <c r="A202" s="107"/>
      <c r="B202" s="107"/>
      <c r="C202" s="107"/>
      <c r="D202" s="107" t="s">
        <v>254</v>
      </c>
      <c r="E202" s="107"/>
      <c r="F202" s="107"/>
      <c r="G202" s="107"/>
      <c r="H202" s="119">
        <v>864040.93</v>
      </c>
      <c r="I202" s="115"/>
      <c r="J202" s="119">
        <f>ROUND(J36+J57+J77+J93+J105+J152+J156+J175+J180+J187+J192+SUM(J195:J196)+J201,5)</f>
        <v>4466887.51</v>
      </c>
      <c r="K202" s="115"/>
      <c r="L202" s="119">
        <f>ROUND((H202-J202),5)</f>
        <v>-3602846.58</v>
      </c>
      <c r="M202" s="115"/>
      <c r="N202" s="120">
        <f>ROUND(IF(J202=0, IF(H202=0, 0, 1), H202/J202),5)</f>
        <v>0.19342999999999999</v>
      </c>
    </row>
    <row r="203" spans="1:14" ht="15.75" thickBot="1" x14ac:dyDescent="0.3">
      <c r="A203" s="107"/>
      <c r="B203" s="107" t="s">
        <v>255</v>
      </c>
      <c r="C203" s="107"/>
      <c r="D203" s="107"/>
      <c r="E203" s="107"/>
      <c r="F203" s="107"/>
      <c r="G203" s="107"/>
      <c r="H203" s="119">
        <v>147325.01999999999</v>
      </c>
      <c r="I203" s="115"/>
      <c r="J203" s="119">
        <f>ROUND(J6+J35-J202,5)</f>
        <v>1030726.29</v>
      </c>
      <c r="K203" s="115"/>
      <c r="L203" s="119">
        <f>ROUND((H203-J203),5)</f>
        <v>-883401.27</v>
      </c>
      <c r="M203" s="115"/>
      <c r="N203" s="120">
        <f>ROUND(IF(J203=0, IF(H203=0, 0, 1), H203/J203),5)</f>
        <v>0.14293</v>
      </c>
    </row>
    <row r="204" spans="1:14" s="125" customFormat="1" ht="12" thickBot="1" x14ac:dyDescent="0.25">
      <c r="A204" s="107" t="s">
        <v>256</v>
      </c>
      <c r="B204" s="107"/>
      <c r="C204" s="107"/>
      <c r="D204" s="107"/>
      <c r="E204" s="107"/>
      <c r="F204" s="107"/>
      <c r="G204" s="107"/>
      <c r="H204" s="123">
        <v>147325.01999999999</v>
      </c>
      <c r="I204" s="107"/>
      <c r="J204" s="123">
        <f>J203</f>
        <v>1030726.29</v>
      </c>
      <c r="K204" s="107"/>
      <c r="L204" s="123">
        <f>ROUND((H204-J204),5)</f>
        <v>-883401.27</v>
      </c>
      <c r="M204" s="107"/>
      <c r="N204" s="124">
        <f>ROUND(IF(J204=0, IF(H204=0, 0, 1), H204/J204),5)</f>
        <v>0.14293</v>
      </c>
    </row>
    <row r="205" spans="1:14" ht="15.75" thickTop="1" x14ac:dyDescent="0.25"/>
  </sheetData>
  <printOptions gridLines="1"/>
  <pageMargins left="0.7" right="0.7" top="0.75" bottom="0.75" header="0.1" footer="0.3"/>
  <pageSetup scale="53" fitToHeight="4" orientation="portrait" horizontalDpi="4294967293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680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6801" r:id="rId4" name="FILTER"/>
      </mc:Fallback>
    </mc:AlternateContent>
    <mc:AlternateContent xmlns:mc="http://schemas.openxmlformats.org/markup-compatibility/2006">
      <mc:Choice Requires="x14">
        <control shapeId="76802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6802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55</vt:i4>
      </vt:variant>
    </vt:vector>
  </HeadingPairs>
  <TitlesOfParts>
    <vt:vector size="63" baseType="lpstr">
      <vt:lpstr>Summary</vt:lpstr>
      <vt:lpstr>BvA Summary</vt:lpstr>
      <vt:lpstr>BvA Detail</vt:lpstr>
      <vt:lpstr>Balance Sheet</vt:lpstr>
      <vt:lpstr>PL by Class</vt:lpstr>
      <vt:lpstr>AP Aging</vt:lpstr>
      <vt:lpstr>General Ledger</vt:lpstr>
      <vt:lpstr>Annual Budget</vt:lpstr>
      <vt:lpstr>Summary!Print_Area</vt:lpstr>
      <vt:lpstr>'Annual Budget'!Print_Titles</vt:lpstr>
      <vt:lpstr>'AP Aging'!Print_Titles</vt:lpstr>
      <vt:lpstr>'Balance Sheet'!Print_Titles</vt:lpstr>
      <vt:lpstr>'General Ledger'!Print_Titles</vt:lpstr>
      <vt:lpstr>'PL by Class'!Print_Titles</vt:lpstr>
      <vt:lpstr>QB_DATA_0</vt:lpstr>
      <vt:lpstr>QB_DATA_1</vt:lpstr>
      <vt:lpstr>QB_DATA_10</vt:lpstr>
      <vt:lpstr>QB_DATA_11</vt:lpstr>
      <vt:lpstr>QB_DATA_12</vt:lpstr>
      <vt:lpstr>QB_DATA_13</vt:lpstr>
      <vt:lpstr>QB_DATA_14</vt:lpstr>
      <vt:lpstr>QB_DATA_15</vt:lpstr>
      <vt:lpstr>QB_DATA_16</vt:lpstr>
      <vt:lpstr>QB_DATA_17</vt:lpstr>
      <vt:lpstr>QB_DATA_18</vt:lpstr>
      <vt:lpstr>QB_DATA_19</vt:lpstr>
      <vt:lpstr>QB_DATA_2</vt:lpstr>
      <vt:lpstr>QB_DATA_20</vt:lpstr>
      <vt:lpstr>QB_DATA_21</vt:lpstr>
      <vt:lpstr>QB_DATA_22</vt:lpstr>
      <vt:lpstr>QB_DATA_23</vt:lpstr>
      <vt:lpstr>QB_DATA_24</vt:lpstr>
      <vt:lpstr>QB_DATA_25</vt:lpstr>
      <vt:lpstr>QB_DATA_26</vt:lpstr>
      <vt:lpstr>QB_DATA_27</vt:lpstr>
      <vt:lpstr>QB_DATA_28</vt:lpstr>
      <vt:lpstr>QB_DATA_29</vt:lpstr>
      <vt:lpstr>QB_DATA_3</vt:lpstr>
      <vt:lpstr>QB_DATA_30</vt:lpstr>
      <vt:lpstr>QB_DATA_31</vt:lpstr>
      <vt:lpstr>QB_DATA_32</vt:lpstr>
      <vt:lpstr>QB_DATA_33</vt:lpstr>
      <vt:lpstr>QB_DATA_34</vt:lpstr>
      <vt:lpstr>QB_DATA_35</vt:lpstr>
      <vt:lpstr>QB_DATA_36</vt:lpstr>
      <vt:lpstr>QB_DATA_37</vt:lpstr>
      <vt:lpstr>QB_DATA_38</vt:lpstr>
      <vt:lpstr>QB_DATA_39</vt:lpstr>
      <vt:lpstr>QB_DATA_4</vt:lpstr>
      <vt:lpstr>QB_DATA_40</vt:lpstr>
      <vt:lpstr>QB_DATA_41</vt:lpstr>
      <vt:lpstr>QB_DATA_42</vt:lpstr>
      <vt:lpstr>QB_DATA_43</vt:lpstr>
      <vt:lpstr>QB_DATA_44</vt:lpstr>
      <vt:lpstr>QB_DATA_45</vt:lpstr>
      <vt:lpstr>QB_DATA_46</vt:lpstr>
      <vt:lpstr>QB_DATA_47</vt:lpstr>
      <vt:lpstr>QB_DATA_48</vt:lpstr>
      <vt:lpstr>QB_DATA_5</vt:lpstr>
      <vt:lpstr>QB_DATA_6</vt:lpstr>
      <vt:lpstr>QB_DATA_7</vt:lpstr>
      <vt:lpstr>QB_DATA_8</vt:lpstr>
      <vt:lpstr>QB_DATA_9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Temp</dc:creator>
  <cp:lastModifiedBy>candy</cp:lastModifiedBy>
  <cp:revision>1</cp:revision>
  <cp:lastPrinted>2019-09-30T22:30:39Z</cp:lastPrinted>
  <dcterms:created xsi:type="dcterms:W3CDTF">2008-01-25T18:43:47Z</dcterms:created>
  <dcterms:modified xsi:type="dcterms:W3CDTF">2019-09-30T22:38:05Z</dcterms:modified>
  <dc:language>en-US</dc:language>
</cp:coreProperties>
</file>