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olon\Desktop\Working\Leadership Preparatory Academy\ACCOUNTANT\Budgets\March 2019\"/>
    </mc:Choice>
  </mc:AlternateContent>
  <xr:revisionPtr revIDLastSave="0" documentId="13_ncr:1_{0A47C8A9-F55E-41E9-860E-C8D46C8045C2}" xr6:coauthVersionLast="43" xr6:coauthVersionMax="43" xr10:uidLastSave="{00000000-0000-0000-0000-000000000000}"/>
  <bookViews>
    <workbookView xWindow="23880" yWindow="-2835" windowWidth="29040" windowHeight="15840" xr2:uid="{00000000-000D-0000-FFFF-FFFF00000000}"/>
  </bookViews>
  <sheets>
    <sheet name="Summary" sheetId="1" r:id="rId1"/>
    <sheet name="BvA Summary" sheetId="8" r:id="rId2"/>
    <sheet name="BvA Detail" sheetId="2" r:id="rId3"/>
    <sheet name="Balance Sheet" sheetId="13" r:id="rId4"/>
    <sheet name="Pl Class" sheetId="12" r:id="rId5"/>
    <sheet name="AP Aging" sheetId="11" r:id="rId6"/>
    <sheet name="General Ledger" sheetId="10" r:id="rId7"/>
    <sheet name="Annual Budget" sheetId="9" r:id="rId8"/>
  </sheets>
  <definedNames>
    <definedName name="_xlnm.Print_Titles" localSheetId="7">'Annual Budget'!$A:$G,'Annual Budget'!$4:$5</definedName>
    <definedName name="_xlnm.Print_Titles" localSheetId="5">'AP Aging'!$A:$A,'AP Aging'!$4:$4</definedName>
    <definedName name="_xlnm.Print_Titles" localSheetId="3">'Balance Sheet'!$A:$F,'Balance Sheet'!$4:$4</definedName>
    <definedName name="_xlnm.Print_Titles" localSheetId="6">'General Ledger'!$A:$D,'General Ledger'!$4:$4</definedName>
    <definedName name="_xlnm.Print_Titles" localSheetId="4">'Pl Class'!$A:$G,'Pl Class'!$4:$5</definedName>
    <definedName name="QB_BASIS_4" localSheetId="7" hidden="1">'Annual Budget'!$K$3</definedName>
    <definedName name="QB_BASIS_4" localSheetId="5" hidden="1">'AP Aging'!$P$3</definedName>
    <definedName name="QB_BASIS_4" localSheetId="3" hidden="1">'Balance Sheet'!$G$3</definedName>
    <definedName name="QB_BASIS_4" localSheetId="6" hidden="1">'General Ledger'!$U$3</definedName>
    <definedName name="QB_BASIS_4" localSheetId="4" hidden="1">'Pl Class'!$AJ$3</definedName>
    <definedName name="QB_BASIS_4">#REF!</definedName>
    <definedName name="QB_COLUMN_1" localSheetId="5" hidden="1">'AP Aging'!$B$4</definedName>
    <definedName name="QB_COLUMN_1" localSheetId="6" hidden="1">'General Ledger'!$E$4</definedName>
    <definedName name="QB_COLUMN_1">#REF!</definedName>
    <definedName name="QB_COLUMN_126">#REF!</definedName>
    <definedName name="QB_COLUMN_13" localSheetId="5" hidden="1">'AP Aging'!$L$4</definedName>
    <definedName name="QB_COLUMN_20" localSheetId="6" hidden="1">'General Ledger'!$Q$4</definedName>
    <definedName name="QB_COLUMN_20">#REF!</definedName>
    <definedName name="QB_COLUMN_22101">#REF!</definedName>
    <definedName name="QB_COLUMN_24" localSheetId="5" hidden="1">'AP Aging'!$N$4</definedName>
    <definedName name="QB_COLUMN_25" localSheetId="5" hidden="1">'AP Aging'!$P$4</definedName>
    <definedName name="QB_COLUMN_252101">#REF!</definedName>
    <definedName name="QB_COLUMN_252200" localSheetId="4" hidden="1">'Pl Class'!$H$4</definedName>
    <definedName name="QB_COLUMN_252201" localSheetId="4" hidden="1">'Pl Class'!$H$5</definedName>
    <definedName name="QB_COLUMN_28">#REF!</definedName>
    <definedName name="QB_COLUMN_29" localSheetId="3" hidden="1">'Balance Sheet'!$G$4</definedName>
    <definedName name="QB_COLUMN_29">#REF!</definedName>
    <definedName name="QB_COLUMN_290">'BvA Detail'!#REF!</definedName>
    <definedName name="QB_COLUMN_3" localSheetId="5" hidden="1">'AP Aging'!$D$4</definedName>
    <definedName name="QB_COLUMN_3" localSheetId="6" hidden="1">'General Ledger'!$G$4</definedName>
    <definedName name="QB_COLUMN_3">#REF!</definedName>
    <definedName name="QB_COLUMN_30" localSheetId="6" hidden="1">'General Ledger'!$S$4</definedName>
    <definedName name="QB_COLUMN_31" localSheetId="6" hidden="1">'General Ledger'!$U$4</definedName>
    <definedName name="QB_COLUMN_31">#REF!</definedName>
    <definedName name="QB_COLUMN_313101" localSheetId="4" hidden="1">'Pl Class'!$R$5</definedName>
    <definedName name="QB_COLUMN_313101">#REF!</definedName>
    <definedName name="QB_COLUMN_353101" localSheetId="4" hidden="1">'Pl Class'!$AH$5</definedName>
    <definedName name="QB_COLUMN_353101">#REF!</definedName>
    <definedName name="QB_COLUMN_362200">#REF!</definedName>
    <definedName name="QB_COLUMN_362201">#REF!</definedName>
    <definedName name="QB_COLUMN_4" localSheetId="5" hidden="1">'AP Aging'!$F$4</definedName>
    <definedName name="QB_COLUMN_4" localSheetId="6" hidden="1">'General Ledger'!$I$4</definedName>
    <definedName name="QB_COLUMN_4">#REF!</definedName>
    <definedName name="QB_COLUMN_402200">#REF!</definedName>
    <definedName name="QB_COLUMN_402201">#REF!</definedName>
    <definedName name="QB_COLUMN_412200" localSheetId="4" hidden="1">'Pl Class'!$AF$4</definedName>
    <definedName name="QB_COLUMN_412200">#REF!</definedName>
    <definedName name="QB_COLUMN_412201" localSheetId="4" hidden="1">'Pl Class'!$AF$5</definedName>
    <definedName name="QB_COLUMN_412201">#REF!</definedName>
    <definedName name="QB_COLUMN_423011" localSheetId="4" hidden="1">'Pl Class'!$AJ$5</definedName>
    <definedName name="QB_COLUMN_423011">#REF!</definedName>
    <definedName name="QB_COLUMN_452200">#REF!</definedName>
    <definedName name="QB_COLUMN_452201">#REF!</definedName>
    <definedName name="QB_COLUMN_482200">#REF!</definedName>
    <definedName name="QB_COLUMN_482201">#REF!</definedName>
    <definedName name="QB_COLUMN_492200" localSheetId="4" hidden="1">'Pl Class'!$AB$4</definedName>
    <definedName name="QB_COLUMN_492200">#REF!</definedName>
    <definedName name="QB_COLUMN_492201" localSheetId="4" hidden="1">'Pl Class'!$AB$5</definedName>
    <definedName name="QB_COLUMN_492201">#REF!</definedName>
    <definedName name="QB_COLUMN_5" localSheetId="5" hidden="1">'AP Aging'!$H$4</definedName>
    <definedName name="QB_COLUMN_5" localSheetId="6" hidden="1">'General Ledger'!$K$4</definedName>
    <definedName name="QB_COLUMN_5">#REF!</definedName>
    <definedName name="QB_COLUMN_502200">#REF!</definedName>
    <definedName name="QB_COLUMN_502201">#REF!</definedName>
    <definedName name="QB_COLUMN_512200">#REF!</definedName>
    <definedName name="QB_COLUMN_512201">#REF!</definedName>
    <definedName name="QB_COLUMN_522200" localSheetId="4" hidden="1">'Pl Class'!$AD$4</definedName>
    <definedName name="QB_COLUMN_522200">#REF!</definedName>
    <definedName name="QB_COLUMN_522201" localSheetId="4" hidden="1">'Pl Class'!$AD$5</definedName>
    <definedName name="QB_COLUMN_522201">#REF!</definedName>
    <definedName name="QB_COLUMN_532200">#REF!</definedName>
    <definedName name="QB_COLUMN_532201">#REF!</definedName>
    <definedName name="QB_COLUMN_542200">#REF!</definedName>
    <definedName name="QB_COLUMN_542201">#REF!</definedName>
    <definedName name="QB_COLUMN_59200" localSheetId="7" hidden="1">'Annual Budget'!$H$5</definedName>
    <definedName name="QB_COLUMN_59200">#REF!</definedName>
    <definedName name="QB_COLUMN_59201">'BvA Detail'!#REF!</definedName>
    <definedName name="QB_COLUMN_59202">'BvA Detail'!#REF!</definedName>
    <definedName name="QB_COLUMN_59203">'BvA Detail'!#REF!</definedName>
    <definedName name="QB_COLUMN_59204">'BvA Detail'!#REF!</definedName>
    <definedName name="QB_COLUMN_592200">#REF!</definedName>
    <definedName name="QB_COLUMN_592201">#REF!</definedName>
    <definedName name="QB_COLUMN_59300">'BvA Detail'!#REF!</definedName>
    <definedName name="QB_COLUMN_612200">#REF!</definedName>
    <definedName name="QB_COLUMN_612201">#REF!</definedName>
    <definedName name="QB_COLUMN_622200">#REF!</definedName>
    <definedName name="QB_COLUMN_622201">#REF!</definedName>
    <definedName name="QB_COLUMN_63620" localSheetId="7" hidden="1">'Annual Budget'!$J$5</definedName>
    <definedName name="QB_COLUMN_63620">'BvA Detail'!#REF!</definedName>
    <definedName name="QB_COLUMN_64430" localSheetId="7" hidden="1">'Annual Budget'!$K$5</definedName>
    <definedName name="QB_COLUMN_64430">'BvA Detail'!#REF!</definedName>
    <definedName name="QB_COLUMN_662200" localSheetId="4" hidden="1">'Pl Class'!$J$4</definedName>
    <definedName name="QB_COLUMN_662200">#REF!</definedName>
    <definedName name="QB_COLUMN_662201" localSheetId="4" hidden="1">'Pl Class'!$J$5</definedName>
    <definedName name="QB_COLUMN_662201">#REF!</definedName>
    <definedName name="QB_COLUMN_7" localSheetId="5" hidden="1">'AP Aging'!$J$4</definedName>
    <definedName name="QB_COLUMN_7" localSheetId="6" hidden="1">'General Ledger'!$M$4</definedName>
    <definedName name="QB_COLUMN_7">#REF!</definedName>
    <definedName name="QB_COLUMN_76210" localSheetId="7" hidden="1">'Annual Budget'!$I$5</definedName>
    <definedName name="QB_COLUMN_76210">#REF!</definedName>
    <definedName name="QB_COLUMN_76310">'BvA Detail'!#REF!</definedName>
    <definedName name="QB_COLUMN_7721">#REF!</definedName>
    <definedName name="QB_COLUMN_7722">#REF!</definedName>
    <definedName name="QB_COLUMN_7723">#REF!</definedName>
    <definedName name="QB_COLUMN_7724">#REF!</definedName>
    <definedName name="QB_COLUMN_7725">#REF!</definedName>
    <definedName name="QB_COLUMN_8" localSheetId="6" hidden="1">'General Ledger'!$O$4</definedName>
    <definedName name="QB_COLUMN_8">#REF!</definedName>
    <definedName name="QB_COLUMN_8030">#REF!</definedName>
    <definedName name="QB_COLUMN_822200" localSheetId="4" hidden="1">'Pl Class'!$T$4</definedName>
    <definedName name="QB_COLUMN_822201" localSheetId="4" hidden="1">'Pl Class'!$T$5</definedName>
    <definedName name="QB_COLUMN_832200">#REF!</definedName>
    <definedName name="QB_COLUMN_832201">#REF!</definedName>
    <definedName name="QB_COLUMN_902200" localSheetId="4" hidden="1">'Pl Class'!$X$4</definedName>
    <definedName name="QB_COLUMN_902201" localSheetId="4" hidden="1">'Pl Class'!$X$5</definedName>
    <definedName name="QB_COLUMN_903101" localSheetId="4" hidden="1">'Pl Class'!$Z$5</definedName>
    <definedName name="QB_COLUMN_903101">#REF!</definedName>
    <definedName name="QB_COLUMN_912200">#REF!</definedName>
    <definedName name="QB_COLUMN_912201">#REF!</definedName>
    <definedName name="QB_COLUMN_913101" localSheetId="4" hidden="1">'Pl Class'!$L$5</definedName>
    <definedName name="QB_COLUMN_913101">#REF!</definedName>
    <definedName name="QB_COLUMN_922200" localSheetId="4" hidden="1">'Pl Class'!$N$4</definedName>
    <definedName name="QB_COLUMN_922200">#REF!</definedName>
    <definedName name="QB_COLUMN_922201" localSheetId="4" hidden="1">'Pl Class'!$N$5</definedName>
    <definedName name="QB_COLUMN_922201">#REF!</definedName>
    <definedName name="QB_COLUMN_932200" localSheetId="4" hidden="1">'Pl Class'!$P$4</definedName>
    <definedName name="QB_COLUMN_932200">#REF!</definedName>
    <definedName name="QB_COLUMN_932201" localSheetId="4" hidden="1">'Pl Class'!$P$5</definedName>
    <definedName name="QB_COLUMN_932201">#REF!</definedName>
    <definedName name="QB_COLUMN_952200">#REF!</definedName>
    <definedName name="QB_COLUMN_952201">#REF!</definedName>
    <definedName name="QB_COLUMN_962200">#REF!</definedName>
    <definedName name="QB_COLUMN_962201">#REF!</definedName>
    <definedName name="QB_COLUMN_972200">#REF!</definedName>
    <definedName name="QB_COLUMN_972201">#REF!</definedName>
    <definedName name="QB_COLUMN_982200">#REF!</definedName>
    <definedName name="QB_COLUMN_982201">#REF!</definedName>
    <definedName name="QB_COLUMN_992200" localSheetId="4" hidden="1">'Pl Class'!$V$4</definedName>
    <definedName name="QB_COLUMN_992201" localSheetId="4" hidden="1">'Pl Class'!$V$5</definedName>
    <definedName name="QB_COMPANY_0" localSheetId="7" hidden="1">'Annual Budget'!$A$1</definedName>
    <definedName name="QB_COMPANY_0" localSheetId="5" hidden="1">'AP Aging'!$A$1</definedName>
    <definedName name="QB_COMPANY_0" localSheetId="3" hidden="1">'Balance Sheet'!$A$1</definedName>
    <definedName name="QB_COMPANY_0" localSheetId="6" hidden="1">'General Ledger'!$A$1</definedName>
    <definedName name="QB_COMPANY_0" localSheetId="4" hidden="1">'Pl Class'!$A$1</definedName>
    <definedName name="QB_COMPANY_0">#REF!</definedName>
    <definedName name="QB_DATA_0" localSheetId="7" hidden="1">'Annual Budget'!$10:$10,'Annual Budget'!$11:$11,'Annual Budget'!$12:$12,'Annual Budget'!$14:$14,'Annual Budget'!$16:$16,'Annual Budget'!$17:$17,'Annual Budget'!$18:$18,'Annual Budget'!$20:$20,'Annual Budget'!$21:$21,'Annual Budget'!$22:$22,'Annual Budget'!$25:$25,'Annual Budget'!$31:$31,'Annual Budget'!$32:$32,'Annual Budget'!$33:$33,'Annual Budget'!$34:$34,'Annual Budget'!$35:$35</definedName>
    <definedName name="QB_DATA_0" localSheetId="5" hidden="1">'AP Aging'!$6:$6,'AP Aging'!$7:$7,'AP Aging'!$8:$8,'AP Aging'!$9:$9,'AP Aging'!$10:$10,'AP Aging'!$11:$11,'AP Aging'!$12:$12,'AP Aging'!$13:$13,'AP Aging'!$14:$14,'AP Aging'!$15:$15,'AP Aging'!$16:$16,'AP Aging'!$17:$17,'AP Aging'!$18:$18,'AP Aging'!$19:$19,'AP Aging'!$20:$20,'AP Aging'!$21:$21</definedName>
    <definedName name="QB_DATA_0" localSheetId="3" hidden="1">'Balance Sheet'!$8:$8,'Balance Sheet'!$9:$9,'Balance Sheet'!$10:$10,'Balance Sheet'!$11:$11,'Balance Sheet'!$12:$12,'Balance Sheet'!$13:$13,'Balance Sheet'!$14:$14,'Balance Sheet'!$18:$18,'Balance Sheet'!$22:$22,'Balance Sheet'!$27:$27,'Balance Sheet'!$29:$29,'Balance Sheet'!$30:$30,'Balance Sheet'!$32:$32,'Balance Sheet'!$33:$33,'Balance Sheet'!$34:$34,'Balance Sheet'!$35:$35</definedName>
    <definedName name="QB_DATA_0" localSheetId="6" hidden="1">'General Ledger'!$5:$5,'General Ledger'!$7:$7,'General Ledger'!$9:$9,'General Ledger'!$11:$11,'General Ledger'!$13:$13,'General Ledger'!$15:$15,'General Ledger'!$17:$17,'General Ledger'!$18:$18,'General Ledger'!$19:$19,'General Ledger'!$20:$20,'General Ledger'!$21:$21,'General Ledger'!$22:$22,'General Ledger'!$23:$23,'General Ledger'!$24:$24,'General Ledger'!$25:$25,'General Ledger'!$26:$26</definedName>
    <definedName name="QB_DATA_0" localSheetId="4" hidden="1">'Pl Class'!$9:$9,'Pl Class'!$10:$10,'Pl Class'!$12:$12,'Pl Class'!$13:$13,'Pl Class'!$14:$14,'Pl Class'!$16:$16,'Pl Class'!$17:$17,'Pl Class'!$18:$18,'Pl Class'!$21:$21,'Pl Class'!$27:$27,'Pl Class'!$28:$28,'Pl Class'!$29:$29,'Pl Class'!$30:$30,'Pl Class'!$31:$31,'Pl Class'!$32:$32,'Pl Class'!$33:$33</definedName>
    <definedName name="QB_DATA_0">Summary!A$10:A$10,Summary!A$11:A$11,Summary!A$13:A$13,Summary!A$15:A$15,Summary!A$16:A$16,Summary!A$17:A$17,Summary!A$19:A$19,Summary!A$20:A$20,Summary!A$21:A$21,Summary!A$24:A$24,Summary!A$30:A$30,Summary!A$31:A$31,Summary!A$32:A$32,Summary!A$33:A$33,Summary!A$34:A$34,Summary!A$35:A$35</definedName>
    <definedName name="QB_DATA_1" localSheetId="7" hidden="1">'Annual Budget'!$36:$36,'Annual Budget'!$37:$37,'Annual Budget'!$38:$38,'Annual Budget'!$39:$39,'Annual Budget'!$40:$40,'Annual Budget'!$41:$41,'Annual Budget'!$42:$42,'Annual Budget'!$43:$43,'Annual Budget'!$44:$44,'Annual Budget'!$45:$45,'Annual Budget'!$46:$46,'Annual Budget'!$47:$47,'Annual Budget'!$48:$48,'Annual Budget'!$49:$49,'Annual Budget'!$50:$50,'Annual Budget'!$53:$53</definedName>
    <definedName name="QB_DATA_1" localSheetId="5" hidden="1">'AP Aging'!$22:$22,'AP Aging'!$23:$23,'AP Aging'!$26:$26,'AP Aging'!$27:$27,'AP Aging'!$28:$28,'AP Aging'!$29:$29,'AP Aging'!$36:$36</definedName>
    <definedName name="QB_DATA_1" localSheetId="3" hidden="1">'Balance Sheet'!$37:$37,'Balance Sheet'!$44:$44,'Balance Sheet'!$47:$47,'Balance Sheet'!$51:$51,'Balance Sheet'!$52:$52,'Balance Sheet'!$53:$53,'Balance Sheet'!$55:$55,'Balance Sheet'!$60:$60,'Balance Sheet'!$61:$61,'Balance Sheet'!$62:$62</definedName>
    <definedName name="QB_DATA_1" localSheetId="6" hidden="1">'General Ledger'!$27:$27,'General Ledger'!$28:$28,'General Ledger'!$29:$29,'General Ledger'!$30:$30,'General Ledger'!$31:$31,'General Ledger'!$32:$32,'General Ledger'!$33:$33,'General Ledger'!$34:$34,'General Ledger'!$35:$35,'General Ledger'!$36:$36,'General Ledger'!$37:$37,'General Ledger'!$38:$38,'General Ledger'!$39:$39,'General Ledger'!$40:$40,'General Ledger'!$41:$41,'General Ledger'!$42:$42</definedName>
    <definedName name="QB_DATA_1" localSheetId="4" hidden="1">'Pl Class'!$34:$34,'Pl Class'!$35:$35,'Pl Class'!$36:$36,'Pl Class'!$37:$37,'Pl Class'!$38:$38,'Pl Class'!$39:$39,'Pl Class'!$42:$42,'Pl Class'!$43:$43,'Pl Class'!$44:$44,'Pl Class'!$45:$45,'Pl Class'!$46:$46,'Pl Class'!$47:$47,'Pl Class'!$48:$48,'Pl Class'!$49:$49,'Pl Class'!$51:$51,'Pl Class'!$53:$53</definedName>
    <definedName name="QB_DATA_1">Summary!A$36:A$36,Summary!A$37:A$37,Summary!A$38:A$38,Summary!A$39:A$39,Summary!A$40:A$40,Summary!A$41:A$41,Summary!A$42:A$42,Summary!A$43:A$43,Summary!A$44:A$44,Summary!A$45:A$45,Summary!A$48:A$48,Summary!A$49:A$49,Summary!A$50:A$50,Summary!A$51:A$51,Summary!A$52:A$52,Summary!A$53:A$53</definedName>
    <definedName name="QB_DATA_10" localSheetId="6" hidden="1">'General Ledger'!$181:$181,'General Ledger'!$182:$182,'General Ledger'!$183:$183,'General Ledger'!$184:$184,'General Ledger'!$185:$185,'General Ledger'!$186:$186,'General Ledger'!$187:$187,'General Ledger'!$188:$188,'General Ledger'!$189:$189,'General Ledger'!$190:$190,'General Ledger'!$191:$191,'General Ledger'!$192:$192,'General Ledger'!$194:$194,'General Ledger'!$196:$196,'General Ledger'!$197:$197,'General Ledger'!$199:$199</definedName>
    <definedName name="QB_DATA_10">Summary!A$177:A$177,Summary!A$179:A$179,Summary!A$180:A$180,Summary!A$181:A$181,Summary!A$182:A$182,Summary!A$183:A$183,Summary!A$184:A$184,Summary!A$185:A$185,Summary!A$186:A$186,Summary!A$187:A$187,Summary!A$188:A$188,Summary!A$189:A$189,Summary!A$190:A$190,Summary!A$191:A$191,Summary!A$192:A$192,Summary!A$193:A$193</definedName>
    <definedName name="QB_DATA_11" localSheetId="6" hidden="1">'General Ledger'!$200:$200,'General Ledger'!$202:$202,'General Ledger'!$205:$205,'General Ledger'!$206:$206,'General Ledger'!$208:$208,'General Ledger'!$210:$210,'General Ledger'!$212:$212,'General Ledger'!$215:$215,'General Ledger'!$217:$217,'General Ledger'!$219:$219,'General Ledger'!$220:$220,'General Ledger'!$221:$221,'General Ledger'!$222:$222,'General Ledger'!$223:$223,'General Ledger'!$224:$224,'General Ledger'!$225:$225</definedName>
    <definedName name="QB_DATA_11">Summary!A$194:A$194,Summary!A$195:A$195,Summary!A$196:A$196,Summary!A$197:A$197,Summary!A$198:A$198,Summary!A$199:A$199,Summary!A$200:A$200,Summary!A$201:A$201,Summary!A$202:A$202,Summary!A$203:A$203,Summary!A$204:A$204,Summary!A$205:A$205,Summary!A$206:A$206,Summary!A$207:A$207,Summary!A$208:A$208,Summary!A$209:A$209</definedName>
    <definedName name="QB_DATA_12" localSheetId="6" hidden="1">'General Ledger'!$226:$226,'General Ledger'!$227:$227,'General Ledger'!$228:$228,'General Ledger'!$230:$230,'General Ledger'!$232:$232,'General Ledger'!$234:$234,'General Ledger'!$235:$235,'General Ledger'!$237:$237,'General Ledger'!$240:$240,'General Ledger'!$242:$242,'General Ledger'!$244:$244,'General Ledger'!$245:$245,'General Ledger'!$247:$247,'General Ledger'!$249:$249,'General Ledger'!$251:$251,'General Ledger'!$253:$253</definedName>
    <definedName name="QB_DATA_12">Summary!A$210:A$210,Summary!A$211:A$211,Summary!A$212:A$212,Summary!A$213:A$213,Summary!A$214:A$214,Summary!A$215:A$215,Summary!A$216:A$216,Summary!A$217:A$217,Summary!A$218:A$218,Summary!A$219:A$219,Summary!A$220:A$220,Summary!A$221:A$221,Summary!A$222:A$222,Summary!A$223:A$223,Summary!A$224:A$224,Summary!A$225:A$225</definedName>
    <definedName name="QB_DATA_13" localSheetId="6" hidden="1">'General Ledger'!$256:$256,'General Ledger'!$258:$258,'General Ledger'!$260:$260,'General Ledger'!$262:$262,'General Ledger'!$264:$264,'General Ledger'!$266:$266,'General Ledger'!$267:$267,'General Ledger'!$268:$268,'General Ledger'!$269:$269,'General Ledger'!$270:$270,'General Ledger'!$271:$271,'General Ledger'!$272:$272,'General Ledger'!$273:$273,'General Ledger'!$274:$274,'General Ledger'!$275:$275,'General Ledger'!$276:$276</definedName>
    <definedName name="QB_DATA_13">Summary!A$226:A$226,Summary!A$227:A$227,Summary!A$228:A$228,Summary!A$229:A$229,Summary!A$230:A$230,Summary!A$231:A$231,Summary!A$232:A$232,Summary!A$233:A$233,Summary!A$234:A$234,Summary!A$235:A$235,Summary!A$236:A$236,Summary!A$237:A$237,Summary!A$238:A$238,Summary!A$239:A$239,Summary!A$240:A$240,Summary!A$241:A$241</definedName>
    <definedName name="QB_DATA_14" localSheetId="6" hidden="1">'General Ledger'!$277:$277,'General Ledger'!$278:$278,'General Ledger'!$279:$279,'General Ledger'!$280:$280,'General Ledger'!$281:$281,'General Ledger'!$282:$282,'General Ledger'!$283:$283,'General Ledger'!$284:$284,'General Ledger'!$285:$285,'General Ledger'!$286:$286,'General Ledger'!$287:$287,'General Ledger'!$288:$288,'General Ledger'!$289:$289,'General Ledger'!$290:$290,'General Ledger'!$291:$291,'General Ledger'!$292:$292</definedName>
    <definedName name="QB_DATA_14">Summary!A$242:A$242,Summary!A$243:A$243,Summary!A$244:A$244,Summary!A$245:A$245,Summary!A$246:A$246,Summary!A$247:A$247,Summary!A$248:A$248,Summary!A$249:A$249,Summary!A$250:A$250,Summary!A$251:A$251,Summary!A$252:A$252,Summary!A$253:A$253,Summary!A$254:A$254,Summary!A$255:A$255,Summary!A$256:A$256,Summary!A$257:A$257</definedName>
    <definedName name="QB_DATA_15" localSheetId="6" hidden="1">'General Ledger'!$293:$293,'General Ledger'!$294:$294,'General Ledger'!$295:$295,'General Ledger'!$296:$296,'General Ledger'!$297:$297,'General Ledger'!$298:$298,'General Ledger'!$299:$299,'General Ledger'!$300:$300,'General Ledger'!$301:$301,'General Ledger'!$302:$302,'General Ledger'!$303:$303,'General Ledger'!$304:$304,'General Ledger'!$305:$305,'General Ledger'!$306:$306,'General Ledger'!$307:$307,'General Ledger'!$308:$308</definedName>
    <definedName name="QB_DATA_15">Summary!A$258:A$258,Summary!A$259:A$259,Summary!A$260:A$260,Summary!A$261:A$261,Summary!A$262:A$262,Summary!A$263:A$263,Summary!A$264:A$264,Summary!A$265:A$265,Summary!A$267:A$267,Summary!A$269:A$269,Summary!A$270:A$270,Summary!A$271:A$271,Summary!A$272:A$272,Summary!A$273:A$273,Summary!A$275:A$275,Summary!A$276:A$276</definedName>
    <definedName name="QB_DATA_16" localSheetId="6" hidden="1">'General Ledger'!$309:$309,'General Ledger'!$310:$310,'General Ledger'!$311:$311,'General Ledger'!$312:$312,'General Ledger'!$313:$313,'General Ledger'!$314:$314,'General Ledger'!$315:$315,'General Ledger'!$316:$316,'General Ledger'!$317:$317,'General Ledger'!$318:$318,'General Ledger'!$319:$319,'General Ledger'!$320:$320,'General Ledger'!$321:$321,'General Ledger'!$322:$322,'General Ledger'!$323:$323,'General Ledger'!$324:$324</definedName>
    <definedName name="QB_DATA_16">Summary!A$278:A$278,Summary!A$281:A$281,Summary!A$282:A$282,Summary!A$284:A$284,Summary!A$286:A$286,Summary!A$288:A$288,Summary!A$291:A$291,Summary!A$293:A$293,Summary!A$295:A$295,Summary!A$296:A$296,Summary!A$297:A$297,Summary!A$298:A$298,Summary!A$299:A$299,Summary!A$300:A$300,Summary!A$302:A$302,Summary!A$304:A$304</definedName>
    <definedName name="QB_DATA_17" localSheetId="6" hidden="1">'General Ledger'!$325:$325,'General Ledger'!$326:$326,'General Ledger'!$327:$327,'General Ledger'!$328:$328,'General Ledger'!$329:$329,'General Ledger'!$330:$330,'General Ledger'!$331:$331,'General Ledger'!$332:$332,'General Ledger'!$333:$333,'General Ledger'!$334:$334,'General Ledger'!$335:$335,'General Ledger'!$336:$336,'General Ledger'!$337:$337,'General Ledger'!$338:$338,'General Ledger'!$339:$339,'General Ledger'!$340:$340</definedName>
    <definedName name="QB_DATA_17">Summary!A$306:A$306,Summary!A$307:A$307,Summary!A$309:A$309,Summary!A$312:A$312,Summary!A$314:A$314,Summary!A$316:A$316,Summary!A$317:A$317,Summary!A$319:A$319,Summary!A$321:A$321,Summary!A$323:A$323,Summary!A$325:A$325,Summary!A$328:A$328,Summary!A$330:A$330,Summary!A$332:A$332,Summary!A$334:A$334,Summary!A$336:A$336</definedName>
    <definedName name="QB_DATA_18" localSheetId="6" hidden="1">'General Ledger'!$341:$341,'General Ledger'!$342:$342,'General Ledger'!$343:$343,'General Ledger'!$344:$344,'General Ledger'!$345:$345,'General Ledger'!$346:$346,'General Ledger'!$347:$347,'General Ledger'!$348:$348,'General Ledger'!$349:$349,'General Ledger'!$350:$350,'General Ledger'!$351:$351,'General Ledger'!$352:$352,'General Ledger'!$353:$353,'General Ledger'!$354:$354,'General Ledger'!$355:$355,'General Ledger'!$356:$356</definedName>
    <definedName name="QB_DATA_18">Summary!A$338:A$338,Summary!A$339:A$339,Summary!A$340:A$340,Summary!A$341:A$341,Summary!A$342:A$342,Summary!A$343:A$343,Summary!A$344:A$344,Summary!A$345:A$345,Summary!A$346:A$346,Summary!A$347:A$347,Summary!A$348:A$348,Summary!A$349:A$349,Summary!A$350:A$350,Summary!A$351:A$351,Summary!A$352:A$352,Summary!A$353:A$353</definedName>
    <definedName name="QB_DATA_19" localSheetId="6" hidden="1">'General Ledger'!$357:$357,'General Ledger'!$358:$358,'General Ledger'!$359:$359,'General Ledger'!$360:$360,'General Ledger'!$361:$361,'General Ledger'!$362:$362,'General Ledger'!$363:$363,'General Ledger'!$364:$364,'General Ledger'!$365:$365,'General Ledger'!$366:$366,'General Ledger'!$367:$367,'General Ledger'!$368:$368,'General Ledger'!$369:$369,'General Ledger'!$370:$370,'General Ledger'!$371:$371,'General Ledger'!$372:$372</definedName>
    <definedName name="QB_DATA_19">Summary!A$354:A$354,Summary!A$355:A$355,Summary!A$356:A$356,Summary!A$357:A$357,Summary!A$358:A$358,Summary!A$359:A$359,Summary!A$360:A$360,Summary!A$361:A$361,Summary!A$362:A$362,Summary!A$363:A$363,Summary!A$364:A$364,Summary!A$365:A$365,Summary!A$366:A$366,Summary!A$367:A$367,Summary!A$368:A$368,Summary!A$369:A$369</definedName>
    <definedName name="QB_DATA_2" localSheetId="7" hidden="1">'Annual Budget'!$54:$54,'Annual Budget'!$55:$55,'Annual Budget'!$56:$56,'Annual Budget'!$57:$57,'Annual Budget'!$58:$58,'Annual Budget'!$59:$59,'Annual Budget'!$60:$60,'Annual Budget'!$61:$61,'Annual Budget'!$63:$63,'Annual Budget'!$64:$64,'Annual Budget'!$65:$65,'Annual Budget'!$66:$66,'Annual Budget'!$67:$67,'Annual Budget'!$68:$68,'Annual Budget'!$70:$70,'Annual Budget'!$71:$71</definedName>
    <definedName name="QB_DATA_2" localSheetId="6" hidden="1">'General Ledger'!$43:$43,'General Ledger'!$44:$44,'General Ledger'!$45:$45,'General Ledger'!$46:$46,'General Ledger'!$48:$48,'General Ledger'!$49:$49,'General Ledger'!$51:$51,'General Ledger'!$52:$52,'General Ledger'!$53:$53,'General Ledger'!$54:$54,'General Ledger'!$55:$55,'General Ledger'!$56:$56,'General Ledger'!$57:$57,'General Ledger'!$60:$60,'General Ledger'!$61:$61,'General Ledger'!$62:$62</definedName>
    <definedName name="QB_DATA_2" localSheetId="4" hidden="1">'Pl Class'!$56:$56,'Pl Class'!$57:$57,'Pl Class'!$58:$58,'Pl Class'!$59:$59,'Pl Class'!$60:$60,'Pl Class'!$61:$61,'Pl Class'!$62:$62,'Pl Class'!$63:$63,'Pl Class'!$64:$64,'Pl Class'!$68:$68,'Pl Class'!$69:$69,'Pl Class'!$73:$73,'Pl Class'!$74:$74,'Pl Class'!$75:$75,'Pl Class'!$76:$76,'Pl Class'!$77:$77</definedName>
    <definedName name="QB_DATA_2">Summary!A$54:A$54,Summary!A$56:A$56,Summary!A$57:A$57,Summary!A$58:A$58,Summary!A$59:A$59,Summary!A$61:A$61,Summary!A$64:A$64,Summary!A$65:A$65,Summary!A$66:A$66,Summary!A$67:A$67,Summary!A$68:A$68,Summary!A$69:A$69,Summary!A$70:A$70,Summary!A$72:A$72,Summary!A$77:A$77,Summary!A$78:A$78</definedName>
    <definedName name="QB_DATA_20" localSheetId="6" hidden="1">'General Ledger'!$373:$373,'General Ledger'!$374:$374,'General Ledger'!$375:$375,'General Ledger'!$376:$376,'General Ledger'!$377:$377,'General Ledger'!$378:$378,'General Ledger'!$379:$379,'General Ledger'!$380:$380,'General Ledger'!$382:$382,'General Ledger'!$384:$384,'General Ledger'!$386:$386,'General Ledger'!$387:$387,'General Ledger'!$388:$388,'General Ledger'!$389:$389,'General Ledger'!$390:$390,'General Ledger'!$391:$391</definedName>
    <definedName name="QB_DATA_20">Summary!A$370:A$370,Summary!A$371:A$371,Summary!A$372:A$372,Summary!A$373:A$373,Summary!A$374:A$374,Summary!A$375:A$375,Summary!A$376:A$376,Summary!A$377:A$377,Summary!A$378:A$378,Summary!A$379:A$379,Summary!A$380:A$380,Summary!A$381:A$381,Summary!A$382:A$382,Summary!A$383:A$383,Summary!A$384:A$384,Summary!A$385:A$385</definedName>
    <definedName name="QB_DATA_21" localSheetId="6" hidden="1">'General Ledger'!$392:$392,'General Ledger'!$393:$393,'General Ledger'!$394:$394,'General Ledger'!$395:$395,'General Ledger'!$396:$396,'General Ledger'!$397:$397,'General Ledger'!$398:$398,'General Ledger'!$399:$399,'General Ledger'!$400:$400,'General Ledger'!$401:$401,'General Ledger'!$402:$402,'General Ledger'!$403:$403,'General Ledger'!$404:$404,'General Ledger'!$405:$405,'General Ledger'!$406:$406,'General Ledger'!$407:$407</definedName>
    <definedName name="QB_DATA_21">Summary!A$386:A$386,Summary!A$387:A$387,Summary!A$388:A$388,Summary!A$389:A$389,Summary!A$390:A$390,Summary!A$391:A$391,Summary!A$392:A$392,Summary!A$393:A$393,Summary!A$394:A$394,Summary!A$395:A$395,Summary!A$396:A$396,Summary!A$397:A$397,Summary!A$398:A$398,Summary!A$399:A$399,Summary!A$400:A$400,Summary!A$401:A$401</definedName>
    <definedName name="QB_DATA_22" localSheetId="6" hidden="1">'General Ledger'!$408:$408,'General Ledger'!$409:$409,'General Ledger'!$410:$410,'General Ledger'!$411:$411,'General Ledger'!$412:$412,'General Ledger'!$413:$413,'General Ledger'!$414:$414,'General Ledger'!$415:$415,'General Ledger'!$417:$417,'General Ledger'!$419:$419,'General Ledger'!$421:$421,'General Ledger'!$422:$422,'General Ledger'!$424:$424,'General Ledger'!$426:$426,'General Ledger'!$428:$428,'General Ledger'!$430:$430</definedName>
    <definedName name="QB_DATA_22">Summary!A$402:A$402,Summary!A$403:A$403,Summary!A$404:A$404,Summary!A$405:A$405,Summary!A$406:A$406,Summary!A$407:A$407,Summary!A$408:A$408,Summary!A$409:A$409,Summary!A$410:A$410,Summary!A$411:A$411,Summary!A$412:A$412,Summary!A$413:A$413,Summary!A$414:A$414,Summary!A$415:A$415,Summary!A$416:A$416,Summary!A$417:A$417</definedName>
    <definedName name="QB_DATA_23" localSheetId="6" hidden="1">'General Ledger'!$431:$431,'General Ledger'!$433:$433,'General Ledger'!$435:$435,'General Ledger'!$436:$436,'General Ledger'!$437:$437,'General Ledger'!$438:$438,'General Ledger'!$439:$439,'General Ledger'!$440:$440,'General Ledger'!$441:$441,'General Ledger'!$442:$442,'General Ledger'!$443:$443,'General Ledger'!$444:$444,'General Ledger'!$445:$445,'General Ledger'!$446:$446,'General Ledger'!$447:$447,'General Ledger'!$448:$448</definedName>
    <definedName name="QB_DATA_23">Summary!A$418:A$418,Summary!A$419:A$419,Summary!A$420:A$420,Summary!A$421:A$421,Summary!A$422:A$422,Summary!A$423:A$423,Summary!A$424:A$424,Summary!A$425:A$425,Summary!A$426:A$426,Summary!A$427:A$427,Summary!A$428:A$428,Summary!A$429:A$429,Summary!A$430:A$430,Summary!A$431:A$431,Summary!A$432:A$432,Summary!A$433:A$433</definedName>
    <definedName name="QB_DATA_24" localSheetId="6" hidden="1">'General Ledger'!$449:$449,'General Ledger'!$450:$450,'General Ledger'!$451:$451,'General Ledger'!$452:$452,'General Ledger'!$453:$453,'General Ledger'!$454:$454,'General Ledger'!$455:$455,'General Ledger'!$456:$456,'General Ledger'!$457:$457,'General Ledger'!$458:$458,'General Ledger'!$459:$459,'General Ledger'!$462:$462,'General Ledger'!$463:$463,'General Ledger'!$465:$465,'General Ledger'!$467:$467,'General Ledger'!$469:$469</definedName>
    <definedName name="QB_DATA_24">Summary!A$434:A$434,Summary!A$435:A$435,Summary!A$436:A$436,Summary!A$437:A$437,Summary!A$438:A$438,Summary!A$439:A$439,Summary!A$440:A$440,Summary!A$441:A$441,Summary!A$442:A$442,Summary!A$443:A$443,Summary!A$444:A$444,Summary!A$445:A$445,Summary!A$446:A$446,Summary!A$447:A$447,Summary!A$448:A$448,Summary!A$449:A$449</definedName>
    <definedName name="QB_DATA_25" localSheetId="6" hidden="1">'General Ledger'!$471:$471,'General Ledger'!$473:$473,'General Ledger'!$475:$475,'General Ledger'!$477:$477,'General Ledger'!$479:$479,'General Ledger'!$481:$481,'General Ledger'!$484:$484,'General Ledger'!$485:$485,'General Ledger'!$486:$486,'General Ledger'!$487:$487,'General Ledger'!$488:$488,'General Ledger'!$489:$489,'General Ledger'!$490:$490,'General Ledger'!$491:$491,'General Ledger'!$492:$492,'General Ledger'!$493:$493</definedName>
    <definedName name="QB_DATA_25">Summary!A$450:A$450,Summary!A$451:A$451,Summary!A$452:A$452,Summary!A$453:A$453,Summary!A$454:A$454,Summary!A$455:A$455,Summary!A$456:A$456,Summary!A$457:A$457,Summary!A$458:A$458,Summary!A$459:A$459,Summary!A$460:A$460,Summary!A$461:A$461,Summary!A$462:A$462,Summary!A$463:A$463,Summary!A$464:A$464,Summary!A$465:A$465</definedName>
    <definedName name="QB_DATA_26" localSheetId="6" hidden="1">'General Ledger'!$494:$494,'General Ledger'!$495:$495,'General Ledger'!$497:$497,'General Ledger'!$498:$498,'General Ledger'!$499:$499,'General Ledger'!$500:$500,'General Ledger'!$501:$501,'General Ledger'!$502:$502,'General Ledger'!$503:$503,'General Ledger'!$504:$504,'General Ledger'!$505:$505,'General Ledger'!$506:$506,'General Ledger'!$507:$507,'General Ledger'!$508:$508,'General Ledger'!$509:$509,'General Ledger'!$510:$510</definedName>
    <definedName name="QB_DATA_26">Summary!A$466:A$466,Summary!A$467:A$467,Summary!A$468:A$468,Summary!A$469:A$469,Summary!A$470:A$470,Summary!A$471:A$471,Summary!A$472:A$472,Summary!A$473:A$473,Summary!A$474:A$474,Summary!A$475:A$475,Summary!A$476:A$476,Summary!A$477:A$477,Summary!A$478:A$478,Summary!A$479:A$479,Summary!A$480:A$480,Summary!A$481:A$481</definedName>
    <definedName name="QB_DATA_27" localSheetId="6" hidden="1">'General Ledger'!$511:$511,'General Ledger'!$512:$512,'General Ledger'!$513:$513,'General Ledger'!$514:$514,'General Ledger'!$515:$515,'General Ledger'!$516:$516,'General Ledger'!$517:$517,'General Ledger'!$518:$518,'General Ledger'!$519:$519,'General Ledger'!$520:$520,'General Ledger'!$521:$521,'General Ledger'!$522:$522,'General Ledger'!$523:$523,'General Ledger'!$524:$524,'General Ledger'!$525:$525,'General Ledger'!$526:$526</definedName>
    <definedName name="QB_DATA_27">Summary!A$482:A$482,Summary!A$483:A$483,Summary!A$484:A$484,Summary!A$485:A$485,Summary!A$486:A$486,Summary!A$487:A$487,Summary!A$488:A$488,Summary!A$489:A$489,Summary!A$490:A$490,Summary!A$491:A$491,Summary!A$492:A$492,Summary!A$493:A$493,Summary!A$494:A$494,Summary!A$495:A$495,Summary!A$496:A$496,Summary!A$497:A$497</definedName>
    <definedName name="QB_DATA_28" localSheetId="6" hidden="1">'General Ledger'!$527:$527,'General Ledger'!$528:$528,'General Ledger'!$529:$529,'General Ledger'!$530:$530,'General Ledger'!$531:$531,'General Ledger'!$532:$532,'General Ledger'!$533:$533,'General Ledger'!$534:$534,'General Ledger'!$535:$535,'General Ledger'!$536:$536,'General Ledger'!$538:$538,'General Ledger'!$540:$540,'General Ledger'!$542:$542,'General Ledger'!$545:$545,'General Ledger'!$547:$547,'General Ledger'!$549:$549</definedName>
    <definedName name="QB_DATA_28">Summary!A$498:A$498,Summary!A$499:A$499,Summary!A$500:A$500,Summary!A$501:A$501,Summary!A$502:A$502,Summary!A$503:A$503,Summary!A$504:A$504,Summary!A$505:A$505,Summary!A$506:A$506,Summary!A$507:A$507,Summary!A$508:A$508,Summary!A$509:A$509,Summary!A$510:A$510,Summary!A$511:A$511,Summary!A$512:A$512,Summary!A$513:A$513</definedName>
    <definedName name="QB_DATA_29" localSheetId="6" hidden="1">'General Ledger'!$551:$551,'General Ledger'!$553:$553,'General Ledger'!$555:$555,'General Ledger'!$557:$557,'General Ledger'!$558:$558,'General Ledger'!$560:$560,'General Ledger'!$562:$562,'General Ledger'!$564:$564,'General Ledger'!$566:$566,'General Ledger'!$568:$568,'General Ledger'!$570:$570,'General Ledger'!$572:$572,'General Ledger'!$574:$574,'General Ledger'!$576:$576,'General Ledger'!$577:$577,'General Ledger'!$578:$578</definedName>
    <definedName name="QB_DATA_29">Summary!A$514:A$514,Summary!A$515:A$515,Summary!A$517:A$517,Summary!A$518:A$518,Summary!A$519:A$519,Summary!A$520:A$520,Summary!A$521:A$521,Summary!A$522:A$522,Summary!A$523:A$523,Summary!A$524:A$524,Summary!A$525:A$525,Summary!A$526:A$526,Summary!A$527:A$527,Summary!A$528:A$528,Summary!A$529:A$529,Summary!A$530:A$530</definedName>
    <definedName name="QB_DATA_3" localSheetId="7" hidden="1">'Annual Budget'!$74:$74,'Annual Budget'!$75:$75,'Annual Budget'!$76:$76,'Annual Budget'!$77:$77,'Annual Budget'!$78:$78,'Annual Budget'!$79:$79,'Annual Budget'!$80:$80,'Annual Budget'!$81:$81,'Annual Budget'!$83:$83,'Annual Budget'!$84:$84,'Annual Budget'!$85:$85,'Annual Budget'!$87:$87,'Annual Budget'!$88:$88,'Annual Budget'!$89:$89,'Annual Budget'!$92:$92,'Annual Budget'!$94:$94</definedName>
    <definedName name="QB_DATA_3" localSheetId="6" hidden="1">'General Ledger'!$63:$63,'General Ledger'!$64:$64,'General Ledger'!$65:$65,'General Ledger'!$66:$66,'General Ledger'!$67:$67,'General Ledger'!$68:$68,'General Ledger'!$69:$69,'General Ledger'!$70:$70,'General Ledger'!$71:$71,'General Ledger'!$72:$72,'General Ledger'!$73:$73,'General Ledger'!$74:$74,'General Ledger'!$75:$75,'General Ledger'!$76:$76,'General Ledger'!$77:$77,'General Ledger'!$78:$78</definedName>
    <definedName name="QB_DATA_3" localSheetId="4" hidden="1">'Pl Class'!$78:$78,'Pl Class'!$79:$79,'Pl Class'!$80:$80,'Pl Class'!$81:$81,'Pl Class'!$83:$83,'Pl Class'!$84:$84,'Pl Class'!$85:$85,'Pl Class'!$88:$88,'Pl Class'!$91:$91,'Pl Class'!$93:$93,'Pl Class'!$94:$94,'Pl Class'!$95:$95,'Pl Class'!$96:$96,'Pl Class'!$97:$97,'Pl Class'!$98:$98,'Pl Class'!$99:$99</definedName>
    <definedName name="QB_DATA_3">Summary!A$80:A$80,Summary!A$81:A$81,Summary!A$84:A$84,Summary!A$85:A$85,Summary!A$86:A$86,Summary!A$87:A$87,Summary!A$88:A$88,Summary!A$89:A$89,Summary!A$90:A$90,Summary!A$91:A$91,Summary!A$92:A$92,Summary!A$94:A$94,Summary!A$95:A$95,Summary!A$96:A$96,Summary!A$97:A$97,Summary!A$98:A$98</definedName>
    <definedName name="QB_DATA_30" localSheetId="6" hidden="1">'General Ledger'!$579:$579,'General Ledger'!$580:$580,'General Ledger'!$582:$582,'General Ledger'!$584:$584,'General Ledger'!$586:$586,'General Ledger'!$587:$587,'General Ledger'!$590:$590,'General Ledger'!$591:$591,'General Ledger'!$593:$593,'General Ledger'!$594:$594,'General Ledger'!$595:$595,'General Ledger'!$596:$596,'General Ledger'!$597:$597,'General Ledger'!$598:$598,'General Ledger'!$599:$599,'General Ledger'!$600:$600</definedName>
    <definedName name="QB_DATA_30">Summary!A$531:A$531,Summary!A$533:A$533,Summary!A$535:A$535,Summary!A$537:A$537,Summary!A$538:A$538,Summary!A$540:A$540,Summary!A$542:A$542,Summary!A$544:A$544,Summary!A$546:A$546,Summary!A$547:A$547,Summary!A$549:A$549,Summary!A$551:A$551,Summary!A$552:A$552,Summary!A$553:A$553,Summary!A$554:A$554,Summary!A$555:A$555</definedName>
    <definedName name="QB_DATA_31" localSheetId="6" hidden="1">'General Ledger'!$601:$601,'General Ledger'!$602:$602,'General Ledger'!$603:$603,'General Ledger'!$604:$604,'General Ledger'!$605:$605,'General Ledger'!$606:$606,'General Ledger'!$607:$607,'General Ledger'!$608:$608,'General Ledger'!$609:$609,'General Ledger'!$610:$610,'General Ledger'!$611:$611,'General Ledger'!$612:$612,'General Ledger'!$613:$613,'General Ledger'!$614:$614,'General Ledger'!$615:$615,'General Ledger'!$616:$616</definedName>
    <definedName name="QB_DATA_31">Summary!A$556:A$556,Summary!A$559:A$559,Summary!A$560:A$560,Summary!A$562:A$562,Summary!A$564:A$564,Summary!A$566:A$566,Summary!A$568:A$568,Summary!A$570:A$570,Summary!A$572:A$572,Summary!A$574:A$574,Summary!A$576:A$576,Summary!A$578:A$578,Summary!A$581:A$581,Summary!A$582:A$582,Summary!A$583:A$583,Summary!A$585:A$585</definedName>
    <definedName name="QB_DATA_32" localSheetId="6" hidden="1">'General Ledger'!$617:$617,'General Ledger'!$619:$619,'General Ledger'!$620:$620,'General Ledger'!$621:$621,'General Ledger'!$623:$623,'General Ledger'!$624:$624,'General Ledger'!$626:$626,'General Ledger'!$628:$628,'General Ledger'!$631:$631,'General Ledger'!$633:$633,'General Ledger'!$634:$634,'General Ledger'!$636:$636,'General Ledger'!$638:$638,'General Ledger'!$639:$639,'General Ledger'!$641:$641,'General Ledger'!$642:$642</definedName>
    <definedName name="QB_DATA_32">Summary!A$586:A$586,Summary!A$587:A$587,Summary!A$588:A$588,Summary!A$589:A$589,Summary!A$590:A$590,Summary!A$591:A$591,Summary!A$592:A$592,Summary!A$593:A$593,Summary!A$594:A$594,Summary!A$595:A$595,Summary!A$596:A$596,Summary!A$598:A$598,Summary!A$600:A$600,Summary!A$602:A$602,Summary!A$605:A$605,Summary!A$607:A$607</definedName>
    <definedName name="QB_DATA_33" localSheetId="6" hidden="1">'General Ledger'!$643:$643,'General Ledger'!$644:$644,'General Ledger'!$645:$645,'General Ledger'!$647:$647,'General Ledger'!$649:$649,'General Ledger'!$652:$652,'General Ledger'!$654:$654,'General Ledger'!$656:$656,'General Ledger'!$658:$658,'General Ledger'!$659:$659,'General Ledger'!$660:$660,'General Ledger'!$662:$662,'General Ledger'!$665:$665,'General Ledger'!$667:$667,'General Ledger'!$669:$669,'General Ledger'!$671:$671</definedName>
    <definedName name="QB_DATA_33">Summary!A$609:A$609,Summary!A$611:A$611,Summary!A$613:A$613,Summary!A$615:A$615,Summary!A$617:A$617,Summary!A$618:A$618,Summary!A$619:A$619,Summary!A$620:A$620,Summary!A$621:A$621,Summary!A$623:A$623,Summary!A$625:A$625,Summary!A$627:A$627,Summary!A$629:A$629,Summary!A$631:A$631,Summary!A$633:A$633,Summary!A$635:A$635</definedName>
    <definedName name="QB_DATA_34" localSheetId="6" hidden="1">'General Ledger'!$673:$673,'General Ledger'!$675:$675,'General Ledger'!$677:$677,'General Ledger'!$679:$679,'General Ledger'!$680:$680,'General Ledger'!$681:$681,'General Ledger'!$682:$682,'General Ledger'!$683:$683,'General Ledger'!$684:$684,'General Ledger'!$685:$685,'General Ledger'!$686:$686,'General Ledger'!$687:$687,'General Ledger'!$689:$689,'General Ledger'!$690:$690,'General Ledger'!$691:$691,'General Ledger'!$692:$692</definedName>
    <definedName name="QB_DATA_34">Summary!A$637:A$637,Summary!A$639:A$639,Summary!A$640:A$640,Summary!A$641:A$641,Summary!A$642:A$642,Summary!A$643:A$643,Summary!A$645:A$645,Summary!A$646:A$646,Summary!A$647:A$647,Summary!A$649:A$649,Summary!A$651:A$651,Summary!A$654:A$654,Summary!A$656:A$656,Summary!A$657:A$657,Summary!A$658:A$658,Summary!A$659:A$659</definedName>
    <definedName name="QB_DATA_35" localSheetId="6" hidden="1">'General Ledger'!$693:$693,'General Ledger'!$694:$694,'General Ledger'!$696:$696,'General Ledger'!$697:$697,'General Ledger'!$699:$699,'General Ledger'!$700:$700,'General Ledger'!$702:$702,'General Ledger'!$703:$703,'General Ledger'!$705:$705,'General Ledger'!$707:$707,'General Ledger'!$709:$709,'General Ledger'!$710:$710,'General Ledger'!$711:$711,'General Ledger'!$712:$712,'General Ledger'!$714:$714,'General Ledger'!$715:$715</definedName>
    <definedName name="QB_DATA_35">Summary!A$660:A$660,Summary!A$661:A$661,Summary!A$662:A$662,Summary!A$663:A$663,Summary!A$664:A$664,Summary!A$665:A$665,Summary!A$666:A$666,Summary!A$667:A$667,Summary!A$668:A$668,Summary!A$669:A$669,Summary!A$670:A$670,Summary!A$671:A$671,Summary!A$672:A$672,Summary!A$673:A$673,Summary!A$674:A$674,Summary!A$675:A$675</definedName>
    <definedName name="QB_DATA_36" localSheetId="6" hidden="1">'General Ledger'!$716:$716,'General Ledger'!$717:$717,'General Ledger'!$718:$718,'General Ledger'!$719:$719,'General Ledger'!$720:$720,'General Ledger'!$721:$721,'General Ledger'!$723:$723,'General Ledger'!$724:$724,'General Ledger'!$725:$725,'General Ledger'!$726:$726,'General Ledger'!$728:$728,'General Ledger'!$729:$729,'General Ledger'!$730:$730,'General Ledger'!$731:$731,'General Ledger'!$732:$732,'General Ledger'!$733:$733</definedName>
    <definedName name="QB_DATA_36">Summary!A$676:A$676,Summary!A$677:A$677,Summary!A$678:A$678,Summary!A$679:A$679,Summary!A$680:A$680,Summary!A$681:A$681,Summary!A$682:A$682,Summary!A$684:A$684,Summary!A$685:A$685,Summary!A$686:A$686,Summary!A$687:A$687,Summary!A$688:A$688,Summary!A$689:A$689,Summary!A$690:A$690,Summary!A$691:A$691,Summary!A$692:A$692</definedName>
    <definedName name="QB_DATA_37" localSheetId="6" hidden="1">'General Ledger'!$734:$734,'General Ledger'!$735:$735,'General Ledger'!$736:$736,'General Ledger'!$737:$737,'General Ledger'!$738:$738,'General Ledger'!$739:$739,'General Ledger'!$740:$740,'General Ledger'!$741:$741,'General Ledger'!$742:$742,'General Ledger'!$744:$744,'General Ledger'!$745:$745,'General Ledger'!$747:$747,'General Ledger'!$748:$748,'General Ledger'!$749:$749,'General Ledger'!$750:$750,'General Ledger'!$752:$752</definedName>
    <definedName name="QB_DATA_37">Summary!A$693:A$693,Summary!A$694:A$694,Summary!A$695:A$695,Summary!A$696:A$696,Summary!A$697:A$697,Summary!A$698:A$698,Summary!A$699:A$699,Summary!A$700:A$700,Summary!A$701:A$701,Summary!A$702:A$702,Summary!A$703:A$703,Summary!A$704:A$704,Summary!A$705:A$705,Summary!A$707:A$707,Summary!A$708:A$708,Summary!A$710:A$710</definedName>
    <definedName name="QB_DATA_38" localSheetId="6" hidden="1">'General Ledger'!$753:$753,'General Ledger'!$754:$754,'General Ledger'!$755:$755,'General Ledger'!$756:$756,'General Ledger'!$757:$757,'General Ledger'!$758:$758,'General Ledger'!$759:$759,'General Ledger'!$760:$760,'General Ledger'!$761:$761,'General Ledger'!$762:$762,'General Ledger'!$763:$763,'General Ledger'!$764:$764,'General Ledger'!$765:$765,'General Ledger'!$766:$766,'General Ledger'!$767:$767,'General Ledger'!$768:$768</definedName>
    <definedName name="QB_DATA_38">Summary!A$712:A$712,Summary!A$715:A$715,Summary!A$717:A$717,Summary!A$718:A$718,Summary!A$720:A$720,Summary!A$722:A$722,Summary!A$723:A$723,Summary!A$725:A$725,Summary!A$726:A$726,Summary!A$727:A$727,Summary!A$729:A$729,Summary!A$731:A$731,Summary!A$734:A$734,Summary!A$736:A$736,Summary!A$738:A$738,Summary!A$740:A$740</definedName>
    <definedName name="QB_DATA_39" localSheetId="6" hidden="1">'General Ledger'!$769:$769,'General Ledger'!$770:$770,'General Ledger'!$771:$771,'General Ledger'!$772:$772,'General Ledger'!$773:$773,'General Ledger'!$774:$774,'General Ledger'!$775:$775,'General Ledger'!$776:$776,'General Ledger'!$778:$778,'General Ledger'!$780:$780,'General Ledger'!$782:$782,'General Ledger'!$784:$784,'General Ledger'!$786:$786,'General Ledger'!$788:$788,'General Ledger'!$789:$789,'General Ledger'!$790:$790</definedName>
    <definedName name="QB_DATA_39">Summary!A$741:A$741,Summary!A$742:A$742,Summary!A$743:A$743,Summary!A$744:A$744,Summary!A$745:A$745,Summary!A$746:A$746,Summary!A$748:A$748,Summary!A$751:A$751,Summary!A$753:A$753,Summary!A$755:A$755,Summary!A$757:A$757,Summary!A$759:A$759,Summary!A$761:A$761,Summary!A$763:A$763,Summary!A$765:A$765,Summary!A$766:A$766</definedName>
    <definedName name="QB_DATA_4" localSheetId="7" hidden="1">'Annual Budget'!$95:$95,'Annual Budget'!$97:$97,'Annual Budget'!$98:$98,'Annual Budget'!$99:$99,'Annual Budget'!$100:$100,'Annual Budget'!$103:$103,'Annual Budget'!$104:$104,'Annual Budget'!$105:$105,'Annual Budget'!$106:$106,'Annual Budget'!$107:$107,'Annual Budget'!$108:$108,'Annual Budget'!$109:$109,'Annual Budget'!$110:$110,'Annual Budget'!$111:$111,'Annual Budget'!$112:$112,'Annual Budget'!$114:$114</definedName>
    <definedName name="QB_DATA_4" localSheetId="6" hidden="1">'General Ledger'!$79:$79,'General Ledger'!$80:$80,'General Ledger'!$81:$81,'General Ledger'!$82:$82,'General Ledger'!$83:$83,'General Ledger'!$84:$84,'General Ledger'!$85:$85,'General Ledger'!$86:$86,'General Ledger'!$87:$87,'General Ledger'!$88:$88,'General Ledger'!$90:$90,'General Ledger'!$92:$92,'General Ledger'!$93:$93,'General Ledger'!$94:$94,'General Ledger'!$96:$96,'General Ledger'!$97:$97</definedName>
    <definedName name="QB_DATA_4" localSheetId="4" hidden="1">'Pl Class'!$100:$100,'Pl Class'!$101:$101,'Pl Class'!$104:$104,'Pl Class'!$105:$105,'Pl Class'!$108:$108,'Pl Class'!$109:$109,'Pl Class'!$111:$111,'Pl Class'!$114:$114,'Pl Class'!$116:$116,'Pl Class'!$117:$117,'Pl Class'!$118:$118,'Pl Class'!$122:$122,'Pl Class'!$127:$127</definedName>
    <definedName name="QB_DATA_4">Summary!A$99:A$99,Summary!A$102:A$102,Summary!A$105:A$105,Summary!A$106:A$106,Summary!A$107:A$107,Summary!A$109:A$109,Summary!A$110:A$110,Summary!A$111:A$111,Summary!A$113:A$113,Summary!A$114:A$114,Summary!A$116:A$116,Summary!A$117:A$117,Summary!A$118:A$118,Summary!A$119:A$119,Summary!A$120:A$120,Summary!A$121:A$121</definedName>
    <definedName name="QB_DATA_40" localSheetId="6" hidden="1">'General Ledger'!$792:$792,'General Ledger'!$794:$794,'General Ledger'!$796:$796,'General Ledger'!$798:$798,'General Ledger'!$800:$800,'General Ledger'!$803:$803,'General Ledger'!$804:$804,'General Ledger'!$806:$806,'General Ledger'!$807:$807,'General Ledger'!$809:$809,'General Ledger'!$810:$810,'General Ledger'!$812:$812,'General Ledger'!$814:$814,'General Ledger'!$815:$815,'General Ledger'!$816:$816,'General Ledger'!$817:$817</definedName>
    <definedName name="QB_DATA_40">Summary!A$767:A$767,Summary!A$768:A$768,Summary!A$770:A$770,Summary!A$771:A$771,Summary!A$773:A$773,Summary!A$775:A$775,Summary!A$776:A$776,Summary!A$778:A$778,Summary!A$779:A$779,Summary!A$780:A$780,Summary!A$782:A$782,Summary!A$784:A$784,Summary!A$786:A$786,Summary!A$787:A$787,Summary!A$788:A$788,Summary!A$790:A$790</definedName>
    <definedName name="QB_DATA_41" localSheetId="6" hidden="1">'General Ledger'!$819:$819,'General Ledger'!$820:$820,'General Ledger'!$821:$821,'General Ledger'!$823:$823,'General Ledger'!$824:$824,'General Ledger'!$825:$825,'General Ledger'!$827:$827,'General Ledger'!$828:$828,'General Ledger'!$829:$829,'General Ledger'!$830:$830,'General Ledger'!$832:$832,'General Ledger'!$833:$833,'General Ledger'!$834:$834,'General Ledger'!$835:$835,'General Ledger'!$836:$836,'General Ledger'!$838:$838</definedName>
    <definedName name="QB_DATA_41">Summary!A$791:A$791,Summary!A$792:A$792,Summary!A$793:A$793,Summary!A$795:A$795,Summary!A$796:A$796,Summary!A$797:A$797,Summary!A$798:A$798,Summary!A$800:A$800,Summary!A$801:A$801,Summary!A$803:A$803,Summary!A$804:A$804,Summary!A$806:A$806,Summary!A$807:A$807,Summary!A$808:A$808,Summary!A$810:A$810,Summary!A$811:A$811</definedName>
    <definedName name="QB_DATA_42" localSheetId="6" hidden="1">'General Ledger'!$839:$839,'General Ledger'!$841:$841,'General Ledger'!$843:$843,'General Ledger'!$844:$844,'General Ledger'!$846:$846,'General Ledger'!$848:$848,'General Ledger'!$849:$849,'General Ledger'!$851:$851,'General Ledger'!$853:$853,'General Ledger'!$855:$855,'General Ledger'!$857:$857,'General Ledger'!$859:$859,'General Ledger'!$862:$862,'General Ledger'!$864:$864,'General Ledger'!$865:$865,'General Ledger'!$867:$867</definedName>
    <definedName name="QB_DATA_42">Summary!A$813:A$813,Summary!A$815:A$815,Summary!A$817:A$817,Summary!A$819:A$819,Summary!A$820:A$820,Summary!A$822:A$822,Summary!A$824:A$824,Summary!A$825:A$825,Summary!A$826:A$826,Summary!A$828:A$828,Summary!A$830:A$830,Summary!A$832:A$832,Summary!A$834:A$834,Summary!A$836:A$836,Summary!A$839:A$839,Summary!A$840:A$840</definedName>
    <definedName name="QB_DATA_43" localSheetId="6" hidden="1">'General Ledger'!$869:$869,'General Ledger'!$871:$871,'General Ledger'!$874:$874,'General Ledger'!$875:$875,'General Ledger'!$877:$877,'General Ledger'!$879:$879,'General Ledger'!$880:$880,'General Ledger'!$881:$881,'General Ledger'!$882:$882,'General Ledger'!$884:$884,'General Ledger'!$885:$885,'General Ledger'!$886:$886,'General Ledger'!$887:$887,'General Ledger'!$888:$888,'General Ledger'!$889:$889,'General Ledger'!$890:$890</definedName>
    <definedName name="QB_DATA_43">Summary!A$842:A$842,Summary!A$843:A$843,Summary!A$845:A$845,Summary!A$846:A$846,Summary!A$848:A$848,Summary!A$850:A$850,Summary!A$851:A$851,Summary!A$853:A$853,Summary!A$854:A$854,Summary!A$856:A$856,Summary!A$857:A$857,Summary!A$859:A$859,Summary!A$860:A$860,Summary!A$861:A$861,Summary!A$863:A$863,Summary!A$865:A$865</definedName>
    <definedName name="QB_DATA_44" localSheetId="6" hidden="1">'General Ledger'!$892:$892,'General Ledger'!$893:$893,'General Ledger'!$894:$894,'General Ledger'!$895:$895,'General Ledger'!$897:$897,'General Ledger'!$898:$898,'General Ledger'!$900:$900,'General Ledger'!$901:$901,'General Ledger'!$902:$902,'General Ledger'!$903:$903,'General Ledger'!$905:$905,'General Ledger'!$906:$906,'General Ledger'!$907:$907,'General Ledger'!$909:$909,'General Ledger'!$910:$910,'General Ledger'!$912:$912</definedName>
    <definedName name="QB_DATA_44">Summary!A$866:A$866,Summary!A$868:A$868,Summary!A$870:A$870,Summary!A$871:A$871,Summary!A$873:A$873,Summary!A$875:A$875,Summary!A$876:A$876,Summary!A$877:A$877,Summary!A$878:A$878,Summary!A$879:A$879,Summary!A$880:A$880,Summary!A$881:A$881,Summary!A$882:A$882,Summary!A$883:A$883,Summary!A$884:A$884,Summary!A$885:A$885</definedName>
    <definedName name="QB_DATA_45" localSheetId="6" hidden="1">'General Ledger'!$913:$913,'General Ledger'!$914:$914,'General Ledger'!$915:$915,'General Ledger'!$917:$917,'General Ledger'!$918:$918,'General Ledger'!$920:$920,'General Ledger'!$922:$922,'General Ledger'!$924:$924,'General Ledger'!$927:$927,'General Ledger'!$929:$929,'General Ledger'!$930:$930,'General Ledger'!$932:$932,'General Ledger'!$934:$934,'General Ledger'!$936:$936,'General Ledger'!$938:$938,'General Ledger'!$941:$941</definedName>
    <definedName name="QB_DATA_45">Summary!A$886:A$886,Summary!A$887:A$887,Summary!A$888:A$888,Summary!A$889:A$889,Summary!A$890:A$890,Summary!A$891:A$891,Summary!A$892:A$892,Summary!A$893:A$893,Summary!A$895:A$895,Summary!A$897:A$897,Summary!A$899:A$899,Summary!A$901:A$901,Summary!A$903:A$903,Summary!A$906:A$906,Summary!A$908:A$908,Summary!A$909:A$909</definedName>
    <definedName name="QB_DATA_46" localSheetId="6" hidden="1">'General Ledger'!$942:$942,'General Ledger'!$944:$944,'General Ledger'!$947:$947,'General Ledger'!$948:$948,'General Ledger'!$950:$950,'General Ledger'!$952:$952,'General Ledger'!$954:$954,'General Ledger'!$956:$956,'General Ledger'!$958:$958,'General Ledger'!$960:$960,'General Ledger'!$962:$962,'General Ledger'!$964:$964,'General Ledger'!$966:$966,'General Ledger'!$968:$968,'General Ledger'!$971:$971,'General Ledger'!$972:$972</definedName>
    <definedName name="QB_DATA_46">Summary!A$911:A$911,Summary!A$913:A$913,Summary!A$915:A$915,Summary!A$918:A$918,Summary!A$919:A$919,Summary!A$921:A$921,Summary!A$923:A$923,Summary!A$924:A$924,Summary!A$926:A$926,Summary!A$927:A$927,Summary!A$929:A$929,Summary!A$930:A$930,Summary!A$931:A$931,Summary!A$933:A$933,Summary!A$934:A$934,Summary!A$936:A$936</definedName>
    <definedName name="QB_DATA_47" localSheetId="6" hidden="1">'General Ledger'!$974:$974,'General Ledger'!$976:$976,'General Ledger'!$978:$978,'General Ledger'!$980:$980,'General Ledger'!$982:$982,'General Ledger'!$984:$984,'General Ledger'!$986:$986,'General Ledger'!$988:$988,'General Ledger'!$990:$990,'General Ledger'!$992:$992,'General Ledger'!$995:$995,'General Ledger'!$996:$996,'General Ledger'!$998:$998,'General Ledger'!$1000:$1000,'General Ledger'!$1002:$1002,'General Ledger'!$1004:$1004</definedName>
    <definedName name="QB_DATA_47">Summary!A$937:A$937,Summary!A$938:A$938,Summary!A$940:A$940,Summary!A$942:A$942,Summary!A$943:A$943,Summary!A$945:A$945,Summary!A$946:A$946,Summary!A$947:A$947,Summary!A$949:A$949,Summary!A$950:A$950,Summary!A$952:A$952,Summary!A$954:A$954,Summary!A$956:A$956,Summary!A$959:A$959,Summary!A$961:A$961,Summary!A$963:A$963</definedName>
    <definedName name="QB_DATA_48" localSheetId="6" hidden="1">'General Ledger'!$1006:$1006,'General Ledger'!$1008:$1008,'General Ledger'!$1010:$1010,'General Ledger'!$1011:$1011,'General Ledger'!$1013:$1013,'General Ledger'!$1015:$1015,'General Ledger'!$1017:$1017,'General Ledger'!$1019:$1019,'General Ledger'!$1021:$1021,'General Ledger'!$1024:$1024,'General Ledger'!$1026:$1026,'General Ledger'!$1027:$1027,'General Ledger'!$1028:$1028,'General Ledger'!$1030:$1030,'General Ledger'!$1031:$1031,'General Ledger'!$1032:$1032</definedName>
    <definedName name="QB_DATA_48">Summary!A$965:A$965,Summary!A$967:A$967,Summary!A$969:A$969,Summary!A$972:A$972,Summary!A$973:A$973,Summary!A$975:A$975,Summary!A$978:A$978,Summary!A$979:A$979,Summary!A$981:A$981,Summary!A$983:A$983,Summary!A$985:A$985,Summary!A$987:A$987,Summary!A$989:A$989,Summary!A$991:A$991,Summary!A$993:A$993,Summary!A$995:A$995</definedName>
    <definedName name="QB_DATA_49" localSheetId="6" hidden="1">'General Ledger'!$1034:$1034,'General Ledger'!$1037:$1037,'General Ledger'!$1039:$1039,'General Ledger'!$1041:$1041,'General Ledger'!$1043:$1043,'General Ledger'!$1044:$1044,'General Ledger'!$1046:$1046,'General Ledger'!$1048:$1048,'General Ledger'!$1050:$1050,'General Ledger'!$1052:$1052,'General Ledger'!$1055:$1055,'General Ledger'!$1057:$1057,'General Ledger'!$1060:$1060,'General Ledger'!$1061:$1061,'General Ledger'!$1062:$1062,'General Ledger'!$1064:$1064</definedName>
    <definedName name="QB_DATA_5" localSheetId="7" hidden="1">'Annual Budget'!$115:$115,'Annual Budget'!$116:$116,'Annual Budget'!$117:$117,'Annual Budget'!$118:$118,'Annual Budget'!$119:$119,'Annual Budget'!$120:$120,'Annual Budget'!$123:$123,'Annual Budget'!$126:$126,'Annual Budget'!$127:$127,'Annual Budget'!$128:$128,'Annual Budget'!$129:$129,'Annual Budget'!$130:$130,'Annual Budget'!$131:$131,'Annual Budget'!$133:$133,'Annual Budget'!$134:$134,'Annual Budget'!$135:$135</definedName>
    <definedName name="QB_DATA_5" localSheetId="6" hidden="1">'General Ledger'!$98:$98,'General Ledger'!$99:$99,'General Ledger'!$100:$100,'General Ledger'!$101:$101,'General Ledger'!$102:$102,'General Ledger'!$103:$103,'General Ledger'!$104:$104,'General Ledger'!$106:$106,'General Ledger'!$107:$107,'General Ledger'!$108:$108,'General Ledger'!$109:$109,'General Ledger'!$110:$110,'General Ledger'!$111:$111,'General Ledger'!$112:$112,'General Ledger'!$113:$113,'General Ledger'!$114:$114</definedName>
    <definedName name="QB_DATA_5">Summary!A$122:A$122,Summary!A$125:A$125,Summary!A$126:A$126,Summary!A$129:A$129,Summary!A$130:A$130,Summary!A$132:A$132,Summary!A$135:A$135,Summary!A$138:A$138,Summary!A$140:A$140,Summary!A$141:A$141,Summary!A$142:A$142,Summary!A$143:A$143,Summary!A$144:A$144,Summary!A$148:A$148,Summary!A$153:A$153,Summary!A$154:A$154</definedName>
    <definedName name="QB_DATA_50" localSheetId="6" hidden="1">'General Ledger'!$1066:$1066,'General Ledger'!$1068:$1068,'General Ledger'!$1069:$1069,'General Ledger'!$1071:$1071,'General Ledger'!$1073:$1073,'General Ledger'!$1075:$1075,'General Ledger'!$1076:$1076,'General Ledger'!$1077:$1077,'General Ledger'!$1078:$1078,'General Ledger'!$1080:$1080,'General Ledger'!$1081:$1081,'General Ledger'!$1082:$1082,'General Ledger'!$1083:$1083,'General Ledger'!$1085:$1085,'General Ledger'!$1086:$1086,'General Ledger'!$1087:$1087</definedName>
    <definedName name="QB_DATA_51" localSheetId="6" hidden="1">'General Ledger'!$1088:$1088,'General Ledger'!$1090:$1090,'General Ledger'!$1091:$1091,'General Ledger'!$1092:$1092,'General Ledger'!$1093:$1093,'General Ledger'!$1094:$1094,'General Ledger'!$1096:$1096,'General Ledger'!$1097:$1097,'General Ledger'!$1098:$1098,'General Ledger'!$1099:$1099,'General Ledger'!$1100:$1100,'General Ledger'!$1101:$1101,'General Ledger'!$1102:$1102,'General Ledger'!$1104:$1104,'General Ledger'!$1105:$1105,'General Ledger'!$1107:$1107</definedName>
    <definedName name="QB_DATA_52" localSheetId="6" hidden="1">'General Ledger'!$1108:$1108,'General Ledger'!$1109:$1109,'General Ledger'!$1110:$1110,'General Ledger'!$1111:$1111,'General Ledger'!$1113:$1113,'General Ledger'!$1114:$1114,'General Ledger'!$1116:$1116,'General Ledger'!$1118:$1118,'General Ledger'!$1120:$1120,'General Ledger'!$1122:$1122,'General Ledger'!$1123:$1123,'General Ledger'!$1125:$1125,'General Ledger'!$1126:$1126,'General Ledger'!$1128:$1128,'General Ledger'!$1129:$1129,'General Ledger'!$1132:$1132</definedName>
    <definedName name="QB_DATA_53" localSheetId="6" hidden="1">'General Ledger'!$1133:$1133,'General Ledger'!$1134:$1134,'General Ledger'!$1135:$1135,'General Ledger'!$1136:$1136,'General Ledger'!$1137:$1137,'General Ledger'!$1138:$1138,'General Ledger'!$1139:$1139,'General Ledger'!$1140:$1140,'General Ledger'!$1141:$1141,'General Ledger'!$1142:$1142,'General Ledger'!$1144:$1144,'General Ledger'!$1146:$1146,'General Ledger'!$1149:$1149,'General Ledger'!$1150:$1150,'General Ledger'!$1152:$1152,'General Ledger'!$1154:$1154</definedName>
    <definedName name="QB_DATA_54" localSheetId="6" hidden="1">'General Ledger'!$1155:$1155,'General Ledger'!$1157:$1157,'General Ledger'!$1159:$1159,'General Ledger'!$1161:$1161,'General Ledger'!$1164:$1164,'General Ledger'!$1165:$1165,'General Ledger'!$1166:$1166,'General Ledger'!$1167:$1167,'General Ledger'!$1168:$1168,'General Ledger'!$1170:$1170,'General Ledger'!$1172:$1172,'General Ledger'!$1174:$1174,'General Ledger'!$1175:$1175,'General Ledger'!$1177:$1177,'General Ledger'!$1178:$1178,'General Ledger'!$1181:$1181</definedName>
    <definedName name="QB_DATA_55" localSheetId="6" hidden="1">'General Ledger'!$1182:$1182,'General Ledger'!$1183:$1183,'General Ledger'!$1185:$1185,'General Ledger'!$1186:$1186,'General Ledger'!$1187:$1187,'General Ledger'!$1188:$1188,'General Ledger'!$1189:$1189,'General Ledger'!$1190:$1190,'General Ledger'!$1191:$1191,'General Ledger'!$1192:$1192,'General Ledger'!$1193:$1193,'General Ledger'!$1194:$1194,'General Ledger'!$1195:$1195,'General Ledger'!$1196:$1196,'General Ledger'!$1197:$1197,'General Ledger'!$1198:$1198</definedName>
    <definedName name="QB_DATA_56" localSheetId="6" hidden="1">'General Ledger'!$1199:$1199,'General Ledger'!$1200:$1200,'General Ledger'!$1202:$1202,'General Ledger'!$1203:$1203,'General Ledger'!$1205:$1205,'General Ledger'!$1206:$1206,'General Ledger'!$1207:$1207,'General Ledger'!$1209:$1209,'General Ledger'!$1211:$1211,'General Ledger'!$1212:$1212,'General Ledger'!$1214:$1214,'General Ledger'!$1215:$1215,'General Ledger'!$1216:$1216,'General Ledger'!$1217:$1217,'General Ledger'!$1218:$1218,'General Ledger'!$1219:$1219</definedName>
    <definedName name="QB_DATA_57" localSheetId="6" hidden="1">'General Ledger'!$1220:$1220,'General Ledger'!$1222:$1222,'General Ledger'!$1223:$1223,'General Ledger'!$1224:$1224,'General Ledger'!$1226:$1226,'General Ledger'!$1229:$1229,'General Ledger'!$1230:$1230,'General Ledger'!$1231:$1231,'General Ledger'!$1233:$1233,'General Ledger'!$1235:$1235,'General Ledger'!$1236:$1236,'General Ledger'!$1237:$1237,'General Ledger'!$1239:$1239,'General Ledger'!$1242:$1242,'General Ledger'!$1243:$1243,'General Ledger'!$1245:$1245</definedName>
    <definedName name="QB_DATA_58" localSheetId="6" hidden="1">'General Ledger'!$1247:$1247,'General Ledger'!$1249:$1249,'General Ledger'!$1250:$1250,'General Ledger'!$1251:$1251,'General Ledger'!$1252:$1252,'General Ledger'!$1253:$1253,'General Ledger'!$1254:$1254,'General Ledger'!$1256:$1256,'General Ledger'!$1258:$1258,'General Ledger'!$1259:$1259,'General Ledger'!$1260:$1260,'General Ledger'!$1261:$1261,'General Ledger'!$1262:$1262,'General Ledger'!$1263:$1263,'General Ledger'!$1264:$1264,'General Ledger'!$1265:$1265</definedName>
    <definedName name="QB_DATA_59" localSheetId="6" hidden="1">'General Ledger'!$1266:$1266,'General Ledger'!$1267:$1267,'General Ledger'!$1269:$1269,'General Ledger'!$1270:$1270,'General Ledger'!$1272:$1272,'General Ledger'!$1274:$1274,'General Ledger'!$1276:$1276,'General Ledger'!$1279:$1279,'General Ledger'!$1280:$1280,'General Ledger'!$1282:$1282,'General Ledger'!$1284:$1284,'General Ledger'!$1285:$1285,'General Ledger'!$1287:$1287,'General Ledger'!$1290:$1290,'General Ledger'!$1291:$1291,'General Ledger'!$1293:$1293</definedName>
    <definedName name="QB_DATA_6" localSheetId="7" hidden="1">'Annual Budget'!$137:$137,'Annual Budget'!$138:$138,'Annual Budget'!$140:$140,'Annual Budget'!$141:$141,'Annual Budget'!$142:$142,'Annual Budget'!$143:$143,'Annual Budget'!$144:$144,'Annual Budget'!$145:$145,'Annual Budget'!$146:$146,'Annual Budget'!$147:$147,'Annual Budget'!$150:$150,'Annual Budget'!$151:$151,'Annual Budget'!$154:$154,'Annual Budget'!$155:$155,'Annual Budget'!$157:$157,'Annual Budget'!$158:$158</definedName>
    <definedName name="QB_DATA_6" localSheetId="6" hidden="1">'General Ledger'!$115:$115,'General Ledger'!$116:$116,'General Ledger'!$117:$117,'General Ledger'!$118:$118,'General Ledger'!$119:$119,'General Ledger'!$120:$120,'General Ledger'!$122:$122,'General Ledger'!$124:$124,'General Ledger'!$125:$125,'General Ledger'!$126:$126,'General Ledger'!$127:$127,'General Ledger'!$128:$128,'General Ledger'!$129:$129,'General Ledger'!$130:$130,'General Ledger'!$131:$131,'General Ledger'!$132:$132</definedName>
    <definedName name="QB_DATA_6">Summary!A$108:A$108,Summary!A$109:A$109,Summary!A$110:A$110,Summary!A$111:A$111,Summary!A$112:A$112,Summary!A$113:A$113,Summary!A$114:A$114,Summary!A$115:A$115,Summary!A$116:A$116,Summary!A$117:A$117,Summary!A$118:A$118,Summary!A$119:A$119,Summary!A$120:A$120,Summary!A$121:A$121,Summary!A$122:A$122,Summary!A$123:A$123</definedName>
    <definedName name="QB_DATA_60" localSheetId="6" hidden="1">'General Ledger'!$1295:$1295,'General Ledger'!$1296:$1296,'General Ledger'!$1297:$1297,'General Ledger'!$1298:$1298,'General Ledger'!$1299:$1299,'General Ledger'!$1300:$1300,'General Ledger'!$1302:$1302,'General Ledger'!$1305:$1305,'General Ledger'!$1307:$1307,'General Ledger'!$1308:$1308,'General Ledger'!$1310:$1310,'General Ledger'!$1311:$1311,'General Ledger'!$1312:$1312,'General Ledger'!$1313:$1313,'General Ledger'!$1315:$1315,'General Ledger'!$1317:$1317</definedName>
    <definedName name="QB_DATA_61" localSheetId="6" hidden="1">'General Ledger'!$1319:$1319,'General Ledger'!$1320:$1320,'General Ledger'!$1322:$1322,'General Ledger'!$1323:$1323,'General Ledger'!$1326:$1326,'General Ledger'!$1328:$1328,'General Ledger'!$1330:$1330,'General Ledger'!$1333:$1333,'General Ledger'!$1334:$1334,'General Ledger'!$1336:$1336,'General Ledger'!$1339:$1339,'General Ledger'!$1340:$1340,'General Ledger'!$1341:$1341,'General Ledger'!$1342:$1342,'General Ledger'!$1343:$1343,'General Ledger'!$1345:$1345</definedName>
    <definedName name="QB_DATA_62" localSheetId="6" hidden="1">'General Ledger'!$1347:$1347,'General Ledger'!$1349:$1349,'General Ledger'!$1352:$1352,'General Ledger'!$1354:$1354,'General Ledger'!$1356:$1356,'General Ledger'!$1359:$1359,'General Ledger'!$1360:$1360,'General Ledger'!$1362:$1362,'General Ledger'!$1364:$1364,'General Ledger'!$1367:$1367,'General Ledger'!$1368:$1368,'General Ledger'!$1370:$1370,'General Ledger'!$1372:$1372,'General Ledger'!$1374:$1374,'General Ledger'!$1376:$1376,'General Ledger'!$1378:$1378</definedName>
    <definedName name="QB_DATA_63" localSheetId="6" hidden="1">'General Ledger'!$1380:$1380,'General Ledger'!$1381:$1381,'General Ledger'!$1383:$1383,'General Ledger'!$1384:$1384,'General Ledger'!$1385:$1385,'General Ledger'!$1386:$1386,'General Ledger'!$1387:$1387,'General Ledger'!$1388:$1388,'General Ledger'!$1389:$1389,'General Ledger'!$1390:$1390,'General Ledger'!$1391:$1391,'General Ledger'!$1392:$1392,'General Ledger'!$1393:$1393,'General Ledger'!$1394:$1394,'General Ledger'!$1395:$1395,'General Ledger'!$1396:$1396</definedName>
    <definedName name="QB_DATA_64" localSheetId="6" hidden="1">'General Ledger'!$1397:$1397,'General Ledger'!$1398:$1398,'General Ledger'!$1399:$1399,'General Ledger'!$1400:$1400,'General Ledger'!$1401:$1401,'General Ledger'!$1402:$1402,'General Ledger'!$1403:$1403,'General Ledger'!$1404:$1404,'General Ledger'!$1405:$1405,'General Ledger'!$1406:$1406,'General Ledger'!$1407:$1407,'General Ledger'!$1408:$1408,'General Ledger'!$1409:$1409,'General Ledger'!$1410:$1410,'General Ledger'!$1411:$1411,'General Ledger'!$1412:$1412</definedName>
    <definedName name="QB_DATA_65" localSheetId="6" hidden="1">'General Ledger'!$1413:$1413,'General Ledger'!$1414:$1414,'General Ledger'!$1415:$1415,'General Ledger'!$1416:$1416,'General Ledger'!$1417:$1417,'General Ledger'!$1418:$1418,'General Ledger'!$1419:$1419,'General Ledger'!$1420:$1420,'General Ledger'!$1421:$1421,'General Ledger'!$1423:$1423,'General Ledger'!$1426:$1426,'General Ledger'!$1428:$1428,'General Ledger'!$1431:$1431,'General Ledger'!$1432:$1432,'General Ledger'!$1434:$1434,'General Ledger'!$1436:$1436</definedName>
    <definedName name="QB_DATA_66" localSheetId="6" hidden="1">'General Ledger'!$1438:$1438,'General Ledger'!$1441:$1441,'General Ledger'!$1442:$1442,'General Ledger'!$1443:$1443,'General Ledger'!$1445:$1445,'General Ledger'!$1447:$1447,'General Ledger'!$1449:$1449,'General Ledger'!$1452:$1452,'General Ledger'!$1454:$1454,'General Ledger'!$1456:$1456,'General Ledger'!$1458:$1458,'General Ledger'!$1460:$1460,'General Ledger'!$1462:$1462,'General Ledger'!$1464:$1464,'General Ledger'!$1466:$1466,'General Ledger'!$1468:$1468</definedName>
    <definedName name="QB_DATA_67" localSheetId="6" hidden="1">'General Ledger'!$1470:$1470,'General Ledger'!$1472:$1472,'General Ledger'!$1474:$1474,'General Ledger'!$1476:$1476,'General Ledger'!$1478:$1478,'General Ledger'!$1481:$1481,'General Ledger'!$1483:$1483,'General Ledger'!$1484:$1484,'General Ledger'!$1486:$1486,'General Ledger'!$1488:$1488,'General Ledger'!$1491:$1491,'General Ledger'!$1493:$1493,'General Ledger'!$1495:$1495,'General Ledger'!$1497:$1497,'General Ledger'!$1499:$1499,'General Ledger'!$1501:$1501</definedName>
    <definedName name="QB_DATA_68" localSheetId="6" hidden="1">'General Ledger'!$1503:$1503,'General Ledger'!$1505:$1505,'General Ledger'!$1507:$1507,'General Ledger'!$1509:$1509,'General Ledger'!$1511:$1511,'General Ledger'!$1513:$1513,'General Ledger'!$1515:$1515,'General Ledger'!$1517:$1517,'General Ledger'!$1518:$1518,'General Ledger'!$1520:$1520,'General Ledger'!$1522:$1522,'General Ledger'!$1524:$1524,'General Ledger'!$1527:$1527,'General Ledger'!$1529:$1529,'General Ledger'!$1531:$1531,'General Ledger'!$1533:$1533</definedName>
    <definedName name="QB_DATA_69" localSheetId="6" hidden="1">'General Ledger'!$1535:$1535,'General Ledger'!$1537:$1537,'General Ledger'!$1539:$1539,'General Ledger'!$1541:$1541,'General Ledger'!$1543:$1543,'General Ledger'!$1545:$1545,'General Ledger'!$1547:$1547,'General Ledger'!$1549:$1549</definedName>
    <definedName name="QB_DATA_7" localSheetId="7" hidden="1">'Annual Budget'!$161:$161,'Annual Budget'!$164:$164,'Annual Budget'!$165:$165,'Annual Budget'!$166:$166,'Annual Budget'!$168:$168,'Annual Budget'!$169:$169,'Annual Budget'!$170:$170,'Annual Budget'!$171:$171,'Annual Budget'!$172:$172,'Annual Budget'!$175:$175,'Annual Budget'!$179:$179,'Annual Budget'!$183:$183,'Annual Budget'!$185:$185,'Annual Budget'!$186:$186,'Annual Budget'!$187:$187,'Annual Budget'!$191:$191</definedName>
    <definedName name="QB_DATA_7" localSheetId="6" hidden="1">'General Ledger'!$133:$133,'General Ledger'!$134:$134,'General Ledger'!$135:$135,'General Ledger'!$136:$136,'General Ledger'!$137:$137,'General Ledger'!$138:$138,'General Ledger'!$139:$139,'General Ledger'!$140:$140,'General Ledger'!$141:$141,'General Ledger'!$142:$142,'General Ledger'!$143:$143,'General Ledger'!$144:$144,'General Ledger'!$145:$145,'General Ledger'!$146:$146,'General Ledger'!$147:$147,'General Ledger'!$148:$148</definedName>
    <definedName name="QB_DATA_7">Summary!A$124:A$124,Summary!A$125:A$125,Summary!A$126:A$126,Summary!A$127:A$127,Summary!A$128:A$128,Summary!A$129:A$129,Summary!A$130:A$130,Summary!A$131:A$131,Summary!A$133:A$133,Summary!A$134:A$134,Summary!A$136:A$136,Summary!A$137:A$137,Summary!A$139:A$139,Summary!A$140:A$140,Summary!A$141:A$141,Summary!A$142:A$142</definedName>
    <definedName name="QB_DATA_8" localSheetId="7" hidden="1">'Annual Budget'!$192:$192,'Annual Budget'!$194:$194</definedName>
    <definedName name="QB_DATA_8" localSheetId="6" hidden="1">'General Ledger'!$149:$149,'General Ledger'!$150:$150,'General Ledger'!$151:$151,'General Ledger'!$152:$152,'General Ledger'!$153:$153,'General Ledger'!$154:$154,'General Ledger'!$155:$155,'General Ledger'!$156:$156,'General Ledger'!$157:$157,'General Ledger'!$158:$158,'General Ledger'!$159:$159,'General Ledger'!$160:$160,'General Ledger'!$161:$161,'General Ledger'!$162:$162,'General Ledger'!$163:$163,'General Ledger'!$164:$164</definedName>
    <definedName name="QB_DATA_8">Summary!A$143:A$143,Summary!A$144:A$144,Summary!A$145:A$145,Summary!A$146:A$146,Summary!A$147:A$147,Summary!A$148:A$148,Summary!A$149:A$149,Summary!A$150:A$150,Summary!A$151:A$151,Summary!A$152:A$152,Summary!A$153:A$153,Summary!A$154:A$154,Summary!A$155:A$155,Summary!A$156:A$156,Summary!A$157:A$157,Summary!A$158:A$158</definedName>
    <definedName name="QB_DATA_9" localSheetId="6" hidden="1">'General Ledger'!$165:$165,'General Ledger'!$166:$166,'General Ledger'!$167:$167,'General Ledger'!$168:$168,'General Ledger'!$169:$169,'General Ledger'!$170:$170,'General Ledger'!$171:$171,'General Ledger'!$172:$172,'General Ledger'!$173:$173,'General Ledger'!$174:$174,'General Ledger'!$175:$175,'General Ledger'!$176:$176,'General Ledger'!$177:$177,'General Ledger'!$178:$178,'General Ledger'!$179:$179,'General Ledger'!$180:$180</definedName>
    <definedName name="QB_DATA_9">Summary!A$159:A$159,Summary!A$160:A$160,Summary!A$161:A$161,Summary!A$162:A$162,Summary!A$163:A$163,Summary!A$164:A$164,Summary!A$165:A$165,Summary!A$166:A$166,Summary!A$167:A$167,Summary!A$169:A$169,Summary!A$170:A$170,Summary!A$171:A$171,Summary!A$172:A$172,Summary!A$173:A$173,Summary!A$174:A$174,Summary!A$175:A$175</definedName>
    <definedName name="QB_DATE_1" localSheetId="7" hidden="1">'Annual Budget'!$K$2</definedName>
    <definedName name="QB_DATE_1" localSheetId="5" hidden="1">'AP Aging'!$P$2</definedName>
    <definedName name="QB_DATE_1" localSheetId="3" hidden="1">'Balance Sheet'!$G$2</definedName>
    <definedName name="QB_DATE_1" localSheetId="6" hidden="1">'General Ledger'!$U$2</definedName>
    <definedName name="QB_DATE_1" localSheetId="4" hidden="1">'Pl Class'!$AJ$2</definedName>
    <definedName name="QB_DATE_1">#REF!</definedName>
    <definedName name="QB_FORMULA_0" localSheetId="7" hidden="1">'Annual Budget'!$J$10,'Annual Budget'!$K$10,'Annual Budget'!$J$11,'Annual Budget'!$K$11,'Annual Budget'!$J$12,'Annual Budget'!$K$12,'Annual Budget'!$H$13,'Annual Budget'!$I$13,'Annual Budget'!$J$13,'Annual Budget'!$K$13,'Annual Budget'!$J$14,'Annual Budget'!$K$14,'Annual Budget'!$J$16,'Annual Budget'!$K$16,'Annual Budget'!$J$17,'Annual Budget'!$K$17</definedName>
    <definedName name="QB_FORMULA_0" localSheetId="5" hidden="1">'AP Aging'!$P$24,'AP Aging'!$P$30,'AP Aging'!$P$37,'AP Aging'!$P$38</definedName>
    <definedName name="QB_FORMULA_0" localSheetId="3" hidden="1">'Balance Sheet'!$G$15,'Balance Sheet'!$G$19,'Balance Sheet'!$G$20,'Balance Sheet'!$G$23,'Balance Sheet'!$G$24,'Balance Sheet'!$G$28,'Balance Sheet'!$G$36,'Balance Sheet'!$G$38,'Balance Sheet'!$G$39,'Balance Sheet'!$G$45,'Balance Sheet'!$G$48,'Balance Sheet'!$G$54,'Balance Sheet'!$G$56,'Balance Sheet'!$G$57,'Balance Sheet'!$G$58,'Balance Sheet'!$G$63</definedName>
    <definedName name="QB_FORMULA_0" localSheetId="6" hidden="1">'General Ledger'!$U$6,'General Ledger'!$U$8,'General Ledger'!$U$10,'General Ledger'!$U$12,'General Ledger'!$U$14,'General Ledger'!$U$16,'General Ledger'!$U$18,'General Ledger'!$U$19,'General Ledger'!$U$20,'General Ledger'!$U$21,'General Ledger'!$U$22,'General Ledger'!$U$23,'General Ledger'!$U$24,'General Ledger'!$U$25,'General Ledger'!$U$26,'General Ledger'!$U$27</definedName>
    <definedName name="QB_FORMULA_0" localSheetId="4" hidden="1">'Pl Class'!$L$9,'Pl Class'!$R$9,'Pl Class'!$Z$9,'Pl Class'!$AH$9,'Pl Class'!$AJ$9,'Pl Class'!$L$10,'Pl Class'!$R$10,'Pl Class'!$Z$10,'Pl Class'!$AH$10,'Pl Class'!$AJ$10,'Pl Class'!$L$12,'Pl Class'!$R$12,'Pl Class'!$Z$12,'Pl Class'!$AH$12,'Pl Class'!$AJ$12,'Pl Class'!$L$13</definedName>
    <definedName name="QB_FORMULA_0">#REF!,#REF!,#REF!,#REF!,#REF!,#REF!,#REF!,#REF!,#REF!,#REF!,#REF!,#REF!,#REF!,#REF!,#REF!,#REF!</definedName>
    <definedName name="QB_FORMULA_1" localSheetId="7" hidden="1">'Annual Budget'!$J$18,'Annual Budget'!$K$18,'Annual Budget'!$H$19,'Annual Budget'!$I$19,'Annual Budget'!$J$19,'Annual Budget'!$K$19,'Annual Budget'!$J$20,'Annual Budget'!$K$20,'Annual Budget'!$J$21,'Annual Budget'!$K$21,'Annual Budget'!$J$22,'Annual Budget'!$K$22,'Annual Budget'!$H$23,'Annual Budget'!$I$23,'Annual Budget'!$J$23,'Annual Budget'!$K$23</definedName>
    <definedName name="QB_FORMULA_1" localSheetId="3" hidden="1">'Balance Sheet'!$G$64</definedName>
    <definedName name="QB_FORMULA_1" localSheetId="6" hidden="1">'General Ledger'!$U$28,'General Ledger'!$U$29,'General Ledger'!$U$30,'General Ledger'!$U$31,'General Ledger'!$U$32,'General Ledger'!$U$33,'General Ledger'!$U$34,'General Ledger'!$U$35,'General Ledger'!$U$36,'General Ledger'!$U$37,'General Ledger'!$U$38,'General Ledger'!$U$39,'General Ledger'!$U$40,'General Ledger'!$U$41,'General Ledger'!$U$42,'General Ledger'!$U$43</definedName>
    <definedName name="QB_FORMULA_1" localSheetId="4" hidden="1">'Pl Class'!$R$13,'Pl Class'!$Z$13,'Pl Class'!$AH$13,'Pl Class'!$AJ$13,'Pl Class'!$L$14,'Pl Class'!$R$14,'Pl Class'!$Z$14,'Pl Class'!$AH$14,'Pl Class'!$AJ$14,'Pl Class'!$H$15,'Pl Class'!$J$15,'Pl Class'!$L$15,'Pl Class'!$N$15,'Pl Class'!$P$15,'Pl Class'!$R$15,'Pl Class'!$T$15</definedName>
    <definedName name="QB_FORMULA_10" localSheetId="7" hidden="1">'Annual Budget'!$H$90,'Annual Budget'!$I$90,'Annual Budget'!$J$90,'Annual Budget'!$K$90,'Annual Budget'!$J$92,'Annual Budget'!$K$92,'Annual Budget'!$J$94,'Annual Budget'!$K$94,'Annual Budget'!$J$95,'Annual Budget'!$K$95,'Annual Budget'!$H$96,'Annual Budget'!$I$96,'Annual Budget'!$J$96,'Annual Budget'!$K$96,'Annual Budget'!$J$97,'Annual Budget'!$K$97</definedName>
    <definedName name="QB_FORMULA_10" localSheetId="6" hidden="1">'General Ledger'!$U$175,'General Ledger'!$U$176,'General Ledger'!$U$177,'General Ledger'!$U$178,'General Ledger'!$U$179,'General Ledger'!$U$180,'General Ledger'!$U$181,'General Ledger'!$U$182,'General Ledger'!$U$183,'General Ledger'!$U$184,'General Ledger'!$U$185,'General Ledger'!$U$186,'General Ledger'!$U$187,'General Ledger'!$U$188,'General Ledger'!$U$189,'General Ledger'!$U$190</definedName>
    <definedName name="QB_FORMULA_10" localSheetId="4" hidden="1">'Pl Class'!$L$35,'Pl Class'!$R$35,'Pl Class'!$Z$35,'Pl Class'!$AH$35,'Pl Class'!$AJ$35,'Pl Class'!$L$36,'Pl Class'!$R$36,'Pl Class'!$Z$36,'Pl Class'!$AH$36,'Pl Class'!$AJ$36,'Pl Class'!$L$37,'Pl Class'!$R$37,'Pl Class'!$Z$37,'Pl Class'!$AH$37,'Pl Class'!$AJ$37,'Pl Class'!$L$38</definedName>
    <definedName name="QB_FORMULA_11" localSheetId="7" hidden="1">'Annual Budget'!$J$98,'Annual Budget'!$K$98,'Annual Budget'!$J$100,'Annual Budget'!$K$100,'Annual Budget'!$H$101,'Annual Budget'!$I$101,'Annual Budget'!$J$101,'Annual Budget'!$K$101,'Annual Budget'!$J$103,'Annual Budget'!$K$103,'Annual Budget'!$J$104,'Annual Budget'!$K$104,'Annual Budget'!$J$105,'Annual Budget'!$K$105,'Annual Budget'!$J$106,'Annual Budget'!$K$106</definedName>
    <definedName name="QB_FORMULA_11" localSheetId="6" hidden="1">'General Ledger'!$U$191,'General Ledger'!$U$192,'General Ledger'!$S$193,'General Ledger'!$U$193,'General Ledger'!$U$195,'General Ledger'!$U$198,'General Ledger'!$U$200,'General Ledger'!$S$201,'General Ledger'!$U$201,'General Ledger'!$U$203,'General Ledger'!$S$204,'General Ledger'!$U$204,'General Ledger'!$U$207,'General Ledger'!$U$209,'General Ledger'!$U$211,'General Ledger'!$U$213</definedName>
    <definedName name="QB_FORMULA_11" localSheetId="4" hidden="1">'Pl Class'!$R$38,'Pl Class'!$Z$38,'Pl Class'!$AH$38,'Pl Class'!$AJ$38,'Pl Class'!$L$39,'Pl Class'!$R$39,'Pl Class'!$Z$39,'Pl Class'!$AH$39,'Pl Class'!$AJ$39,'Pl Class'!$H$40,'Pl Class'!$J$40,'Pl Class'!$L$40,'Pl Class'!$N$40,'Pl Class'!$P$40,'Pl Class'!$R$40,'Pl Class'!$T$40</definedName>
    <definedName name="QB_FORMULA_11">#REF!,#REF!,#REF!,#REF!,#REF!,#REF!,#REF!,#REF!,#REF!,#REF!,#REF!,#REF!,#REF!,#REF!,#REF!,#REF!</definedName>
    <definedName name="QB_FORMULA_12" localSheetId="7" hidden="1">'Annual Budget'!$J$107,'Annual Budget'!$K$107,'Annual Budget'!$J$108,'Annual Budget'!$K$108,'Annual Budget'!$J$109,'Annual Budget'!$K$109,'Annual Budget'!$J$110,'Annual Budget'!$K$110,'Annual Budget'!$J$111,'Annual Budget'!$K$111,'Annual Budget'!$J$112,'Annual Budget'!$K$112,'Annual Budget'!$J$114,'Annual Budget'!$K$114,'Annual Budget'!$J$115,'Annual Budget'!$K$115</definedName>
    <definedName name="QB_FORMULA_12" localSheetId="6" hidden="1">'General Ledger'!$U$214,'General Ledger'!$U$216,'General Ledger'!$U$218,'General Ledger'!$U$220,'General Ledger'!$U$221,'General Ledger'!$U$222,'General Ledger'!$U$223,'General Ledger'!$U$224,'General Ledger'!$U$225,'General Ledger'!$U$226,'General Ledger'!$U$227,'General Ledger'!$U$228,'General Ledger'!$S$229,'General Ledger'!$U$229,'General Ledger'!$U$231,'General Ledger'!$U$233</definedName>
    <definedName name="QB_FORMULA_12" localSheetId="4" hidden="1">'Pl Class'!$V$40,'Pl Class'!$X$40,'Pl Class'!$Z$40,'Pl Class'!$AB$40,'Pl Class'!$AD$40,'Pl Class'!$AF$40,'Pl Class'!$AH$40,'Pl Class'!$AJ$40,'Pl Class'!$L$42,'Pl Class'!$R$42,'Pl Class'!$Z$42,'Pl Class'!$AH$42,'Pl Class'!$AJ$42,'Pl Class'!$L$43,'Pl Class'!$R$43,'Pl Class'!$Z$43</definedName>
    <definedName name="QB_FORMULA_13" localSheetId="7" hidden="1">'Annual Budget'!$J$116,'Annual Budget'!$K$116,'Annual Budget'!$J$117,'Annual Budget'!$K$117,'Annual Budget'!$J$118,'Annual Budget'!$K$118,'Annual Budget'!$J$119,'Annual Budget'!$K$119,'Annual Budget'!$H$121,'Annual Budget'!$I$121,'Annual Budget'!$J$121,'Annual Budget'!$K$121,'Annual Budget'!$J$123,'Annual Budget'!$K$123,'Annual Budget'!$H$124,'Annual Budget'!$I$124</definedName>
    <definedName name="QB_FORMULA_13" localSheetId="6" hidden="1">'General Ledger'!$U$236,'General Ledger'!$U$238,'General Ledger'!$U$239,'General Ledger'!$U$241,'General Ledger'!$U$243,'General Ledger'!$U$246,'General Ledger'!$U$248,'General Ledger'!$U$250,'General Ledger'!$U$252,'General Ledger'!$U$254,'General Ledger'!$U$255,'General Ledger'!$U$257,'General Ledger'!$U$259,'General Ledger'!$U$261,'General Ledger'!$U$263,'General Ledger'!$U$265</definedName>
    <definedName name="QB_FORMULA_13" localSheetId="4" hidden="1">'Pl Class'!$AH$43,'Pl Class'!$AJ$43,'Pl Class'!$L$44,'Pl Class'!$R$44,'Pl Class'!$Z$44,'Pl Class'!$AH$44,'Pl Class'!$AJ$44,'Pl Class'!$L$45,'Pl Class'!$R$45,'Pl Class'!$Z$45,'Pl Class'!$AH$45,'Pl Class'!$AJ$45,'Pl Class'!$L$46,'Pl Class'!$R$46,'Pl Class'!$Z$46,'Pl Class'!$AH$46</definedName>
    <definedName name="QB_FORMULA_13">#REF!,#REF!,#REF!,#REF!,#REF!,#REF!,#REF!,#REF!,#REF!,#REF!,#REF!,#REF!,#REF!,#REF!,#REF!,#REF!</definedName>
    <definedName name="QB_FORMULA_14" localSheetId="7" hidden="1">'Annual Budget'!$J$124,'Annual Budget'!$K$124,'Annual Budget'!$J$126,'Annual Budget'!$K$126,'Annual Budget'!$J$127,'Annual Budget'!$K$127,'Annual Budget'!$J$128,'Annual Budget'!$K$128,'Annual Budget'!$J$129,'Annual Budget'!$K$129,'Annual Budget'!$J$130,'Annual Budget'!$K$130,'Annual Budget'!$J$131,'Annual Budget'!$K$131,'Annual Budget'!$H$132,'Annual Budget'!$I$132</definedName>
    <definedName name="QB_FORMULA_14" localSheetId="6" hidden="1">'General Ledger'!$U$267,'General Ledger'!$U$268,'General Ledger'!$U$269,'General Ledger'!$U$270,'General Ledger'!$U$271,'General Ledger'!$U$272,'General Ledger'!$U$273,'General Ledger'!$U$274,'General Ledger'!$U$275,'General Ledger'!$U$276,'General Ledger'!$U$277,'General Ledger'!$U$278,'General Ledger'!$U$279,'General Ledger'!$U$280,'General Ledger'!$U$281,'General Ledger'!$U$282</definedName>
    <definedName name="QB_FORMULA_14" localSheetId="4" hidden="1">'Pl Class'!$AJ$46,'Pl Class'!$L$47,'Pl Class'!$R$47,'Pl Class'!$Z$47,'Pl Class'!$AH$47,'Pl Class'!$AJ$47,'Pl Class'!$L$48,'Pl Class'!$R$48,'Pl Class'!$Z$48,'Pl Class'!$AH$48,'Pl Class'!$AJ$48,'Pl Class'!$L$49,'Pl Class'!$R$49,'Pl Class'!$Z$49,'Pl Class'!$AH$49,'Pl Class'!$AJ$49</definedName>
    <definedName name="QB_FORMULA_15" localSheetId="7" hidden="1">'Annual Budget'!$J$132,'Annual Budget'!$K$132,'Annual Budget'!$J$133,'Annual Budget'!$K$133,'Annual Budget'!$J$134,'Annual Budget'!$K$134,'Annual Budget'!$J$135,'Annual Budget'!$K$135,'Annual Budget'!$J$137,'Annual Budget'!$K$137,'Annual Budget'!$J$138,'Annual Budget'!$K$138,'Annual Budget'!$H$139,'Annual Budget'!$I$139,'Annual Budget'!$J$139,'Annual Budget'!$K$139</definedName>
    <definedName name="QB_FORMULA_15" localSheetId="6" hidden="1">'General Ledger'!$U$283,'General Ledger'!$U$284,'General Ledger'!$U$285,'General Ledger'!$U$286,'General Ledger'!$U$287,'General Ledger'!$U$288,'General Ledger'!$U$289,'General Ledger'!$U$290,'General Ledger'!$U$291,'General Ledger'!$U$292,'General Ledger'!$U$293,'General Ledger'!$U$294,'General Ledger'!$U$295,'General Ledger'!$U$296,'General Ledger'!$U$297,'General Ledger'!$U$298</definedName>
    <definedName name="QB_FORMULA_15" localSheetId="4" hidden="1">'Pl Class'!$L$51,'Pl Class'!$R$51,'Pl Class'!$Z$51,'Pl Class'!$AH$51,'Pl Class'!$AJ$51,'Pl Class'!$H$52,'Pl Class'!$J$52,'Pl Class'!$L$52,'Pl Class'!$N$52,'Pl Class'!$P$52,'Pl Class'!$R$52,'Pl Class'!$T$52,'Pl Class'!$V$52,'Pl Class'!$X$52,'Pl Class'!$Z$52,'Pl Class'!$AB$52</definedName>
    <definedName name="QB_FORMULA_15">#REF!,#REF!,#REF!,#REF!,#REF!,#REF!,#REF!,#REF!,#REF!,#REF!,#REF!,#REF!,#REF!,#REF!,#REF!,#REF!</definedName>
    <definedName name="QB_FORMULA_16" localSheetId="7" hidden="1">'Annual Budget'!$J$140,'Annual Budget'!$K$140,'Annual Budget'!$J$141,'Annual Budget'!$K$141,'Annual Budget'!$J$142,'Annual Budget'!$K$142,'Annual Budget'!$J$143,'Annual Budget'!$K$143,'Annual Budget'!$J$144,'Annual Budget'!$K$144,'Annual Budget'!$J$146,'Annual Budget'!$K$146,'Annual Budget'!$J$147,'Annual Budget'!$K$147,'Annual Budget'!$H$148,'Annual Budget'!$I$148</definedName>
    <definedName name="QB_FORMULA_16" localSheetId="6" hidden="1">'General Ledger'!$U$299,'General Ledger'!$U$300,'General Ledger'!$U$301,'General Ledger'!$U$302,'General Ledger'!$U$303,'General Ledger'!$U$304,'General Ledger'!$U$305,'General Ledger'!$U$306,'General Ledger'!$U$307,'General Ledger'!$U$308,'General Ledger'!$U$309,'General Ledger'!$U$310,'General Ledger'!$U$311,'General Ledger'!$U$312,'General Ledger'!$U$313,'General Ledger'!$U$314</definedName>
    <definedName name="QB_FORMULA_16" localSheetId="4" hidden="1">'Pl Class'!$AD$52,'Pl Class'!$AF$52,'Pl Class'!$AH$52,'Pl Class'!$AJ$52,'Pl Class'!$L$53,'Pl Class'!$R$53,'Pl Class'!$Z$53,'Pl Class'!$AH$53,'Pl Class'!$AJ$53,'Pl Class'!$H$54,'Pl Class'!$J$54,'Pl Class'!$L$54,'Pl Class'!$N$54,'Pl Class'!$P$54,'Pl Class'!$R$54,'Pl Class'!$T$54</definedName>
    <definedName name="QB_FORMULA_16">#REF!,#REF!,#REF!,#REF!,#REF!,#REF!,#REF!,#REF!,#REF!,#REF!,#REF!,#REF!,#REF!,#REF!,#REF!,#REF!</definedName>
    <definedName name="QB_FORMULA_17" localSheetId="7" hidden="1">'Annual Budget'!$J$148,'Annual Budget'!$K$148,'Annual Budget'!$J$150,'Annual Budget'!$K$150,'Annual Budget'!$J$151,'Annual Budget'!$K$151,'Annual Budget'!$H$152,'Annual Budget'!$I$152,'Annual Budget'!$J$152,'Annual Budget'!$K$152,'Annual Budget'!$J$154,'Annual Budget'!$K$154,'Annual Budget'!$J$155,'Annual Budget'!$K$155,'Annual Budget'!$J$157,'Annual Budget'!$K$157</definedName>
    <definedName name="QB_FORMULA_17" localSheetId="6" hidden="1">'General Ledger'!$U$315,'General Ledger'!$U$316,'General Ledger'!$U$317,'General Ledger'!$U$318,'General Ledger'!$U$319,'General Ledger'!$U$320,'General Ledger'!$U$321,'General Ledger'!$U$322,'General Ledger'!$U$323,'General Ledger'!$U$324,'General Ledger'!$U$325,'General Ledger'!$U$326,'General Ledger'!$U$327,'General Ledger'!$U$328,'General Ledger'!$U$329,'General Ledger'!$U$330</definedName>
    <definedName name="QB_FORMULA_17" localSheetId="4" hidden="1">'Pl Class'!$V$54,'Pl Class'!$X$54,'Pl Class'!$Z$54,'Pl Class'!$AB$54,'Pl Class'!$AD$54,'Pl Class'!$AF$54,'Pl Class'!$AH$54,'Pl Class'!$AJ$54,'Pl Class'!$L$56,'Pl Class'!$R$56,'Pl Class'!$Z$56,'Pl Class'!$AH$56,'Pl Class'!$AJ$56,'Pl Class'!$L$57,'Pl Class'!$R$57,'Pl Class'!$Z$57</definedName>
    <definedName name="QB_FORMULA_17">#REF!,#REF!,#REF!,#REF!,#REF!,#REF!,#REF!,#REF!,#REF!,#REF!,#REF!,#REF!,#REF!,#REF!,#REF!,#REF!</definedName>
    <definedName name="QB_FORMULA_18" localSheetId="7" hidden="1">'Annual Budget'!$J$158,'Annual Budget'!$K$158,'Annual Budget'!$H$159,'Annual Budget'!$I$159,'Annual Budget'!$J$159,'Annual Budget'!$K$159,'Annual Budget'!$J$161,'Annual Budget'!$K$161,'Annual Budget'!$H$162,'Annual Budget'!$I$162,'Annual Budget'!$J$162,'Annual Budget'!$K$162,'Annual Budget'!$J$164,'Annual Budget'!$K$164,'Annual Budget'!$J$166,'Annual Budget'!$K$166</definedName>
    <definedName name="QB_FORMULA_18" localSheetId="6" hidden="1">'General Ledger'!$U$331,'General Ledger'!$U$332,'General Ledger'!$U$333,'General Ledger'!$U$334,'General Ledger'!$U$335,'General Ledger'!$U$336,'General Ledger'!$U$337,'General Ledger'!$U$338,'General Ledger'!$U$339,'General Ledger'!$U$340,'General Ledger'!$U$341,'General Ledger'!$U$342,'General Ledger'!$U$343,'General Ledger'!$U$344,'General Ledger'!$U$345,'General Ledger'!$U$346</definedName>
    <definedName name="QB_FORMULA_18" localSheetId="4" hidden="1">'Pl Class'!$AH$57,'Pl Class'!$AJ$57,'Pl Class'!$L$58,'Pl Class'!$R$58,'Pl Class'!$Z$58,'Pl Class'!$AH$58,'Pl Class'!$AJ$58,'Pl Class'!$L$59,'Pl Class'!$R$59,'Pl Class'!$Z$59,'Pl Class'!$AH$59,'Pl Class'!$AJ$59,'Pl Class'!$L$60,'Pl Class'!$R$60,'Pl Class'!$Z$60,'Pl Class'!$AH$60</definedName>
    <definedName name="QB_FORMULA_18">#REF!,#REF!,#REF!,#REF!,#REF!,#REF!,#REF!,#REF!,#REF!,#REF!,#REF!,#REF!,#REF!,#REF!,#REF!,#REF!</definedName>
    <definedName name="QB_FORMULA_19" localSheetId="7" hidden="1">'Annual Budget'!$H$167,'Annual Budget'!$I$167,'Annual Budget'!$J$167,'Annual Budget'!$K$167,'Annual Budget'!$J$168,'Annual Budget'!$K$168,'Annual Budget'!$J$169,'Annual Budget'!$K$169,'Annual Budget'!$J$170,'Annual Budget'!$K$170,'Annual Budget'!$J$171,'Annual Budget'!$K$171,'Annual Budget'!$J$172,'Annual Budget'!$K$172,'Annual Budget'!$H$173,'Annual Budget'!$I$173</definedName>
    <definedName name="QB_FORMULA_19" localSheetId="6" hidden="1">'General Ledger'!$U$347,'General Ledger'!$U$348,'General Ledger'!$U$349,'General Ledger'!$U$350,'General Ledger'!$U$351,'General Ledger'!$U$352,'General Ledger'!$U$353,'General Ledger'!$U$354,'General Ledger'!$U$355,'General Ledger'!$U$356,'General Ledger'!$U$357,'General Ledger'!$U$358,'General Ledger'!$U$359,'General Ledger'!$U$360,'General Ledger'!$U$361,'General Ledger'!$U$362</definedName>
    <definedName name="QB_FORMULA_19" localSheetId="4" hidden="1">'Pl Class'!$AJ$60,'Pl Class'!$L$61,'Pl Class'!$R$61,'Pl Class'!$Z$61,'Pl Class'!$AH$61,'Pl Class'!$AJ$61,'Pl Class'!$L$62,'Pl Class'!$R$62,'Pl Class'!$Z$62,'Pl Class'!$AH$62,'Pl Class'!$AJ$62,'Pl Class'!$L$63,'Pl Class'!$R$63,'Pl Class'!$Z$63,'Pl Class'!$AH$63,'Pl Class'!$AJ$63</definedName>
    <definedName name="QB_FORMULA_19">#REF!,#REF!,#REF!,#REF!,#REF!,#REF!,#REF!,#REF!,#REF!,#REF!,#REF!,#REF!,#REF!,#REF!,#REF!,#REF!</definedName>
    <definedName name="QB_FORMULA_2" localSheetId="7" hidden="1">'Annual Budget'!$J$25,'Annual Budget'!$K$25,'Annual Budget'!$H$26,'Annual Budget'!$I$26,'Annual Budget'!$J$26,'Annual Budget'!$K$26,'Annual Budget'!$H$27,'Annual Budget'!$I$27,'Annual Budget'!$J$27,'Annual Budget'!$K$27,'Annual Budget'!$H$28,'Annual Budget'!$I$28,'Annual Budget'!$J$28,'Annual Budget'!$K$28,'Annual Budget'!$J$31,'Annual Budget'!$K$31</definedName>
    <definedName name="QB_FORMULA_2" localSheetId="6" hidden="1">'General Ledger'!$U$44,'General Ledger'!$U$45,'General Ledger'!$U$46,'General Ledger'!$S$47,'General Ledger'!$U$47,'General Ledger'!$U$50,'General Ledger'!$U$52,'General Ledger'!$U$53,'General Ledger'!$U$54,'General Ledger'!$U$55,'General Ledger'!$U$56,'General Ledger'!$U$57,'General Ledger'!$S$58,'General Ledger'!$U$58,'General Ledger'!$S$59,'General Ledger'!$U$59</definedName>
    <definedName name="QB_FORMULA_2" localSheetId="4" hidden="1">'Pl Class'!$V$15,'Pl Class'!$X$15,'Pl Class'!$Z$15,'Pl Class'!$AB$15,'Pl Class'!$AD$15,'Pl Class'!$AF$15,'Pl Class'!$AH$15,'Pl Class'!$AJ$15,'Pl Class'!$L$16,'Pl Class'!$R$16,'Pl Class'!$Z$16,'Pl Class'!$AH$16,'Pl Class'!$AJ$16,'Pl Class'!$L$17,'Pl Class'!$R$17,'Pl Class'!$Z$17</definedName>
    <definedName name="QB_FORMULA_2">#REF!,#REF!,#REF!,#REF!,#REF!,#REF!,#REF!,#REF!,#REF!,#REF!,#REF!,#REF!,#REF!,#REF!,#REF!,#REF!</definedName>
    <definedName name="QB_FORMULA_20" localSheetId="7" hidden="1">'Annual Budget'!$J$173,'Annual Budget'!$K$173,'Annual Budget'!$J$175,'Annual Budget'!$K$175,'Annual Budget'!$H$176,'Annual Budget'!$I$176,'Annual Budget'!$J$176,'Annual Budget'!$K$176,'Annual Budget'!$J$179,'Annual Budget'!$K$179,'Annual Budget'!$H$180,'Annual Budget'!$I$180,'Annual Budget'!$J$180,'Annual Budget'!$K$180,'Annual Budget'!$H$181,'Annual Budget'!$I$181</definedName>
    <definedName name="QB_FORMULA_20" localSheetId="6" hidden="1">'General Ledger'!$U$363,'General Ledger'!$U$364,'General Ledger'!$U$365,'General Ledger'!$U$366,'General Ledger'!$U$367,'General Ledger'!$U$368,'General Ledger'!$U$369,'General Ledger'!$U$370,'General Ledger'!$U$371,'General Ledger'!$U$372,'General Ledger'!$U$373,'General Ledger'!$U$374,'General Ledger'!$U$375,'General Ledger'!$U$376,'General Ledger'!$U$377,'General Ledger'!$U$378</definedName>
    <definedName name="QB_FORMULA_20" localSheetId="4" hidden="1">'Pl Class'!$L$64,'Pl Class'!$R$64,'Pl Class'!$Z$64,'Pl Class'!$AH$64,'Pl Class'!$AJ$64,'Pl Class'!$H$65,'Pl Class'!$J$65,'Pl Class'!$L$65,'Pl Class'!$N$65,'Pl Class'!$P$65,'Pl Class'!$R$65,'Pl Class'!$T$65,'Pl Class'!$V$65,'Pl Class'!$X$65,'Pl Class'!$Z$65,'Pl Class'!$AB$65</definedName>
    <definedName name="QB_FORMULA_20">#REF!,#REF!,#REF!,#REF!,#REF!,#REF!,#REF!,#REF!,#REF!,#REF!,#REF!,#REF!,#REF!,#REF!,#REF!,#REF!</definedName>
    <definedName name="QB_FORMULA_21" localSheetId="7" hidden="1">'Annual Budget'!$J$181,'Annual Budget'!$K$181,'Annual Budget'!$J$183,'Annual Budget'!$K$183,'Annual Budget'!$J$185,'Annual Budget'!$K$185,'Annual Budget'!$J$186,'Annual Budget'!$K$186,'Annual Budget'!$J$187,'Annual Budget'!$K$187,'Annual Budget'!$H$188,'Annual Budget'!$I$188,'Annual Budget'!$J$188,'Annual Budget'!$K$188,'Annual Budget'!$H$189,'Annual Budget'!$I$189</definedName>
    <definedName name="QB_FORMULA_21" localSheetId="6" hidden="1">'General Ledger'!$U$379,'General Ledger'!$U$380,'General Ledger'!$S$381,'General Ledger'!$U$381,'General Ledger'!$U$383,'General Ledger'!$U$385,'General Ledger'!$U$387,'General Ledger'!$U$388,'General Ledger'!$U$389,'General Ledger'!$U$390,'General Ledger'!$U$391,'General Ledger'!$U$392,'General Ledger'!$U$393,'General Ledger'!$U$394,'General Ledger'!$U$395,'General Ledger'!$U$396</definedName>
    <definedName name="QB_FORMULA_21" localSheetId="4" hidden="1">'Pl Class'!$AD$65,'Pl Class'!$AF$65,'Pl Class'!$AH$65,'Pl Class'!$AJ$65,'Pl Class'!$L$68,'Pl Class'!$R$68,'Pl Class'!$Z$68,'Pl Class'!$AH$68,'Pl Class'!$AJ$68,'Pl Class'!$L$69,'Pl Class'!$R$69,'Pl Class'!$Z$69,'Pl Class'!$AH$69,'Pl Class'!$AJ$69,'Pl Class'!$H$70,'Pl Class'!$J$70</definedName>
    <definedName name="QB_FORMULA_22" localSheetId="7" hidden="1">'Annual Budget'!$J$189,'Annual Budget'!$K$189,'Annual Budget'!$J$191,'Annual Budget'!$K$191,'Annual Budget'!$J$192,'Annual Budget'!$K$192,'Annual Budget'!$H$193,'Annual Budget'!$I$193,'Annual Budget'!$J$193,'Annual Budget'!$K$193,'Annual Budget'!$J$194,'Annual Budget'!$K$194,'Annual Budget'!$H$195,'Annual Budget'!$I$195,'Annual Budget'!$J$195,'Annual Budget'!$K$195</definedName>
    <definedName name="QB_FORMULA_22" localSheetId="6" hidden="1">'General Ledger'!$U$397,'General Ledger'!$U$398,'General Ledger'!$U$399,'General Ledger'!$U$400,'General Ledger'!$U$401,'General Ledger'!$U$402,'General Ledger'!$U$403,'General Ledger'!$U$404,'General Ledger'!$U$405,'General Ledger'!$U$406,'General Ledger'!$U$407,'General Ledger'!$U$408,'General Ledger'!$U$409,'General Ledger'!$U$410,'General Ledger'!$U$411,'General Ledger'!$U$412</definedName>
    <definedName name="QB_FORMULA_22" localSheetId="4" hidden="1">'Pl Class'!$L$70,'Pl Class'!$N$70,'Pl Class'!$P$70,'Pl Class'!$R$70,'Pl Class'!$T$70,'Pl Class'!$V$70,'Pl Class'!$X$70,'Pl Class'!$Z$70,'Pl Class'!$AB$70,'Pl Class'!$AD$70,'Pl Class'!$AF$70,'Pl Class'!$AH$70,'Pl Class'!$AJ$70,'Pl Class'!$H$71,'Pl Class'!$J$71,'Pl Class'!$L$71</definedName>
    <definedName name="QB_FORMULA_22">#REF!,#REF!,#REF!,#REF!,#REF!,#REF!,#REF!,#REF!,#REF!,#REF!,#REF!,#REF!,#REF!,#REF!,#REF!,#REF!</definedName>
    <definedName name="QB_FORMULA_23" localSheetId="7" hidden="1">'Annual Budget'!$H$196,'Annual Budget'!$I$196,'Annual Budget'!$J$196,'Annual Budget'!$K$196,'Annual Budget'!$H$197,'Annual Budget'!$I$197,'Annual Budget'!$J$197,'Annual Budget'!$K$197</definedName>
    <definedName name="QB_FORMULA_23" localSheetId="6" hidden="1">'General Ledger'!$U$413,'General Ledger'!$U$414,'General Ledger'!$U$415,'General Ledger'!$S$416,'General Ledger'!$U$416,'General Ledger'!$U$418,'General Ledger'!$U$420,'General Ledger'!$U$423,'General Ledger'!$U$425,'General Ledger'!$U$427,'General Ledger'!$U$429,'General Ledger'!$U$432,'General Ledger'!$U$434,'General Ledger'!$U$436,'General Ledger'!$U$437,'General Ledger'!$U$438</definedName>
    <definedName name="QB_FORMULA_23" localSheetId="4" hidden="1">'Pl Class'!$N$71,'Pl Class'!$P$71,'Pl Class'!$R$71,'Pl Class'!$T$71,'Pl Class'!$V$71,'Pl Class'!$X$71,'Pl Class'!$Z$71,'Pl Class'!$AB$71,'Pl Class'!$AD$71,'Pl Class'!$AF$71,'Pl Class'!$AH$71,'Pl Class'!$AJ$71,'Pl Class'!$L$73,'Pl Class'!$R$73,'Pl Class'!$Z$73,'Pl Class'!$AH$73</definedName>
    <definedName name="QB_FORMULA_23">#REF!,#REF!,#REF!,#REF!,#REF!,#REF!,#REF!,#REF!,#REF!,#REF!,#REF!,#REF!,#REF!,#REF!,#REF!,#REF!</definedName>
    <definedName name="QB_FORMULA_24" localSheetId="6" hidden="1">'General Ledger'!$U$439,'General Ledger'!$U$440,'General Ledger'!$U$441,'General Ledger'!$U$442,'General Ledger'!$U$443,'General Ledger'!$U$444,'General Ledger'!$U$445,'General Ledger'!$U$446,'General Ledger'!$U$447,'General Ledger'!$U$448,'General Ledger'!$U$449,'General Ledger'!$U$450,'General Ledger'!$U$451,'General Ledger'!$U$452,'General Ledger'!$U$453,'General Ledger'!$U$454</definedName>
    <definedName name="QB_FORMULA_24" localSheetId="4" hidden="1">'Pl Class'!$AJ$73,'Pl Class'!$L$74,'Pl Class'!$R$74,'Pl Class'!$Z$74,'Pl Class'!$AH$74,'Pl Class'!$AJ$74,'Pl Class'!$L$75,'Pl Class'!$R$75,'Pl Class'!$Z$75,'Pl Class'!$AH$75,'Pl Class'!$AJ$75,'Pl Class'!$L$76,'Pl Class'!$R$76,'Pl Class'!$Z$76,'Pl Class'!$AH$76,'Pl Class'!$AJ$76</definedName>
    <definedName name="QB_FORMULA_24">#REF!,#REF!,#REF!,#REF!,#REF!,#REF!,#REF!,#REF!,#REF!,#REF!,#REF!,#REF!,#REF!,#REF!,#REF!,#REF!</definedName>
    <definedName name="QB_FORMULA_25" localSheetId="6" hidden="1">'General Ledger'!$U$455,'General Ledger'!$U$456,'General Ledger'!$U$457,'General Ledger'!$U$458,'General Ledger'!$U$459,'General Ledger'!$S$460,'General Ledger'!$U$460,'General Ledger'!$S$461,'General Ledger'!$U$461,'General Ledger'!$U$464,'General Ledger'!$U$466,'General Ledger'!$U$468,'General Ledger'!$U$470,'General Ledger'!$U$472,'General Ledger'!$U$474,'General Ledger'!$U$476</definedName>
    <definedName name="QB_FORMULA_25" localSheetId="4" hidden="1">'Pl Class'!$L$77,'Pl Class'!$R$77,'Pl Class'!$Z$77,'Pl Class'!$AH$77,'Pl Class'!$AJ$77,'Pl Class'!$L$78,'Pl Class'!$R$78,'Pl Class'!$Z$78,'Pl Class'!$AH$78,'Pl Class'!$AJ$78,'Pl Class'!$L$79,'Pl Class'!$R$79,'Pl Class'!$Z$79,'Pl Class'!$AH$79,'Pl Class'!$AJ$79,'Pl Class'!$L$80</definedName>
    <definedName name="QB_FORMULA_25">#REF!,#REF!,#REF!,#REF!,#REF!,#REF!,#REF!,#REF!,#REF!,#REF!,#REF!,#REF!,#REF!,#REF!,#REF!,#REF!</definedName>
    <definedName name="QB_FORMULA_26" localSheetId="6" hidden="1">'General Ledger'!$U$478,'General Ledger'!$U$480,'General Ledger'!$U$482,'General Ledger'!$U$483,'General Ledger'!$U$485,'General Ledger'!$U$486,'General Ledger'!$U$487,'General Ledger'!$U$488,'General Ledger'!$U$489,'General Ledger'!$U$490,'General Ledger'!$U$491,'General Ledger'!$U$492,'General Ledger'!$U$493,'General Ledger'!$U$494,'General Ledger'!$U$495,'General Ledger'!$S$496</definedName>
    <definedName name="QB_FORMULA_26" localSheetId="4" hidden="1">'Pl Class'!$R$80,'Pl Class'!$Z$80,'Pl Class'!$AH$80,'Pl Class'!$AJ$80,'Pl Class'!$L$81,'Pl Class'!$R$81,'Pl Class'!$Z$81,'Pl Class'!$AH$81,'Pl Class'!$AJ$81,'Pl Class'!$L$83,'Pl Class'!$R$83,'Pl Class'!$Z$83,'Pl Class'!$AH$83,'Pl Class'!$AJ$83,'Pl Class'!$L$84,'Pl Class'!$R$84</definedName>
    <definedName name="QB_FORMULA_27" localSheetId="6" hidden="1">'General Ledger'!$U$496,'General Ledger'!$U$498,'General Ledger'!$U$499,'General Ledger'!$U$500,'General Ledger'!$U$501,'General Ledger'!$U$502,'General Ledger'!$U$503,'General Ledger'!$U$504,'General Ledger'!$U$505,'General Ledger'!$U$506,'General Ledger'!$U$507,'General Ledger'!$U$508,'General Ledger'!$U$509,'General Ledger'!$U$510,'General Ledger'!$U$511,'General Ledger'!$U$512</definedName>
    <definedName name="QB_FORMULA_27" localSheetId="4" hidden="1">'Pl Class'!$Z$84,'Pl Class'!$AH$84,'Pl Class'!$AJ$84,'Pl Class'!$L$85,'Pl Class'!$R$85,'Pl Class'!$Z$85,'Pl Class'!$AH$85,'Pl Class'!$AJ$85,'Pl Class'!$H$86,'Pl Class'!$J$86,'Pl Class'!$L$86,'Pl Class'!$N$86,'Pl Class'!$P$86,'Pl Class'!$R$86,'Pl Class'!$T$86,'Pl Class'!$V$86</definedName>
    <definedName name="QB_FORMULA_28" localSheetId="6" hidden="1">'General Ledger'!$U$513,'General Ledger'!$U$514,'General Ledger'!$U$515,'General Ledger'!$U$516,'General Ledger'!$U$517,'General Ledger'!$U$518,'General Ledger'!$U$519,'General Ledger'!$U$520,'General Ledger'!$U$521,'General Ledger'!$U$522,'General Ledger'!$U$523,'General Ledger'!$U$524,'General Ledger'!$U$525,'General Ledger'!$U$526,'General Ledger'!$U$527,'General Ledger'!$U$528</definedName>
    <definedName name="QB_FORMULA_28" localSheetId="4" hidden="1">'Pl Class'!$X$86,'Pl Class'!$Z$86,'Pl Class'!$AB$86,'Pl Class'!$AD$86,'Pl Class'!$AF$86,'Pl Class'!$AH$86,'Pl Class'!$AJ$86,'Pl Class'!$L$88,'Pl Class'!$R$88,'Pl Class'!$Z$88,'Pl Class'!$AH$88,'Pl Class'!$AJ$88,'Pl Class'!$H$89,'Pl Class'!$J$89,'Pl Class'!$L$89,'Pl Class'!$N$89</definedName>
    <definedName name="QB_FORMULA_28">#REF!,#REF!,#REF!,#REF!,#REF!,#REF!,#REF!,#REF!,#REF!,#REF!,#REF!,#REF!,#REF!,#REF!,#REF!,#REF!</definedName>
    <definedName name="QB_FORMULA_29" localSheetId="6" hidden="1">'General Ledger'!$U$529,'General Ledger'!$U$530,'General Ledger'!$U$531,'General Ledger'!$U$532,'General Ledger'!$U$533,'General Ledger'!$U$534,'General Ledger'!$U$535,'General Ledger'!$U$536,'General Ledger'!$S$537,'General Ledger'!$U$537,'General Ledger'!$U$539,'General Ledger'!$U$541,'General Ledger'!$U$543,'General Ledger'!$S$544,'General Ledger'!$U$544,'General Ledger'!$U$546</definedName>
    <definedName name="QB_FORMULA_29" localSheetId="4" hidden="1">'Pl Class'!$P$89,'Pl Class'!$R$89,'Pl Class'!$T$89,'Pl Class'!$V$89,'Pl Class'!$X$89,'Pl Class'!$Z$89,'Pl Class'!$AB$89,'Pl Class'!$AD$89,'Pl Class'!$AF$89,'Pl Class'!$AH$89,'Pl Class'!$AJ$89,'Pl Class'!$L$91,'Pl Class'!$R$91,'Pl Class'!$Z$91,'Pl Class'!$AH$91,'Pl Class'!$AJ$91</definedName>
    <definedName name="QB_FORMULA_3" localSheetId="7" hidden="1">'Annual Budget'!$J$32,'Annual Budget'!$K$32,'Annual Budget'!$J$34,'Annual Budget'!$K$34,'Annual Budget'!$J$35,'Annual Budget'!$K$35,'Annual Budget'!$J$37,'Annual Budget'!$K$37,'Annual Budget'!$J$38,'Annual Budget'!$K$38,'Annual Budget'!$J$39,'Annual Budget'!$K$39,'Annual Budget'!$J$40,'Annual Budget'!$K$40,'Annual Budget'!$J$41,'Annual Budget'!$K$41</definedName>
    <definedName name="QB_FORMULA_3" localSheetId="6" hidden="1">'General Ledger'!$U$61,'General Ledger'!$U$62,'General Ledger'!$U$63,'General Ledger'!$U$64,'General Ledger'!$U$65,'General Ledger'!$U$66,'General Ledger'!$U$67,'General Ledger'!$U$68,'General Ledger'!$U$69,'General Ledger'!$U$70,'General Ledger'!$U$71,'General Ledger'!$U$72,'General Ledger'!$U$73,'General Ledger'!$U$74,'General Ledger'!$U$75,'General Ledger'!$U$76</definedName>
    <definedName name="QB_FORMULA_3" localSheetId="4" hidden="1">'Pl Class'!$AH$17,'Pl Class'!$AJ$17,'Pl Class'!$L$18,'Pl Class'!$R$18,'Pl Class'!$Z$18,'Pl Class'!$AH$18,'Pl Class'!$AJ$18,'Pl Class'!$H$19,'Pl Class'!$J$19,'Pl Class'!$L$19,'Pl Class'!$N$19,'Pl Class'!$P$19,'Pl Class'!$R$19,'Pl Class'!$T$19,'Pl Class'!$V$19,'Pl Class'!$X$19</definedName>
    <definedName name="QB_FORMULA_3">#REF!,#REF!,#REF!,#REF!,#REF!,#REF!,#REF!,#REF!,#REF!,#REF!,#REF!,#REF!,#REF!,#REF!,#REF!,#REF!</definedName>
    <definedName name="QB_FORMULA_30" localSheetId="6" hidden="1">'General Ledger'!$U$548,'General Ledger'!$U$550,'General Ledger'!$U$552,'General Ledger'!$U$554,'General Ledger'!$U$556,'General Ledger'!$U$558,'General Ledger'!$S$559,'General Ledger'!$U$559,'General Ledger'!$U$561,'General Ledger'!$U$563,'General Ledger'!$U$565,'General Ledger'!$U$567,'General Ledger'!$U$569,'General Ledger'!$U$571,'General Ledger'!$U$573,'General Ledger'!$U$575</definedName>
    <definedName name="QB_FORMULA_30" localSheetId="4" hidden="1">'Pl Class'!$H$92,'Pl Class'!$J$92,'Pl Class'!$L$92,'Pl Class'!$N$92,'Pl Class'!$P$92,'Pl Class'!$R$92,'Pl Class'!$T$92,'Pl Class'!$V$92,'Pl Class'!$X$92,'Pl Class'!$Z$92,'Pl Class'!$AB$92,'Pl Class'!$AD$92,'Pl Class'!$AF$92,'Pl Class'!$AH$92,'Pl Class'!$AJ$92,'Pl Class'!$L$93</definedName>
    <definedName name="QB_FORMULA_30">#REF!,#REF!,#REF!,#REF!,#REF!,#REF!,#REF!,#REF!,#REF!,#REF!,#REF!,#REF!,#REF!,#REF!,#REF!,#REF!</definedName>
    <definedName name="QB_FORMULA_31" localSheetId="6" hidden="1">'General Ledger'!$U$581,'General Ledger'!$U$583,'General Ledger'!$U$585,'General Ledger'!$U$587,'General Ledger'!$S$588,'General Ledger'!$U$588,'General Ledger'!$S$589,'General Ledger'!$U$589,'General Ledger'!$U$591,'General Ledger'!$S$592,'General Ledger'!$U$592,'General Ledger'!$U$595,'General Ledger'!$U$596,'General Ledger'!$U$597,'General Ledger'!$U$598,'General Ledger'!$U$599</definedName>
    <definedName name="QB_FORMULA_31" localSheetId="4" hidden="1">'Pl Class'!$R$93,'Pl Class'!$Z$93,'Pl Class'!$AH$93,'Pl Class'!$AJ$93,'Pl Class'!$L$94,'Pl Class'!$R$94,'Pl Class'!$Z$94,'Pl Class'!$AH$94,'Pl Class'!$AJ$94,'Pl Class'!$L$95,'Pl Class'!$R$95,'Pl Class'!$Z$95,'Pl Class'!$AH$95,'Pl Class'!$AJ$95,'Pl Class'!$L$96,'Pl Class'!$R$96</definedName>
    <definedName name="QB_FORMULA_31">#REF!,#REF!,#REF!,#REF!,#REF!,#REF!,#REF!,#REF!,#REF!,#REF!,#REF!,#REF!,#REF!,#REF!,#REF!,#REF!</definedName>
    <definedName name="QB_FORMULA_32" localSheetId="6" hidden="1">'General Ledger'!$U$600,'General Ledger'!$U$601,'General Ledger'!$U$602,'General Ledger'!$U$603,'General Ledger'!$U$604,'General Ledger'!$U$605,'General Ledger'!$U$606,'General Ledger'!$U$607,'General Ledger'!$U$608,'General Ledger'!$U$609,'General Ledger'!$U$610,'General Ledger'!$U$611,'General Ledger'!$U$612,'General Ledger'!$U$613,'General Ledger'!$U$614,'General Ledger'!$U$615</definedName>
    <definedName name="QB_FORMULA_32" localSheetId="4" hidden="1">'Pl Class'!$Z$96,'Pl Class'!$AH$96,'Pl Class'!$AJ$96,'Pl Class'!$L$97,'Pl Class'!$R$97,'Pl Class'!$Z$97,'Pl Class'!$AH$97,'Pl Class'!$AJ$97,'Pl Class'!$L$98,'Pl Class'!$R$98,'Pl Class'!$Z$98,'Pl Class'!$AH$98,'Pl Class'!$AJ$98,'Pl Class'!$L$99,'Pl Class'!$R$99,'Pl Class'!$Z$99</definedName>
    <definedName name="QB_FORMULA_32">#REF!,#REF!,#REF!,#REF!,#REF!,#REF!,#REF!,#REF!,#REF!,#REF!,#REF!,#REF!,#REF!,#REF!,#REF!,#REF!</definedName>
    <definedName name="QB_FORMULA_33" localSheetId="6" hidden="1">'General Ledger'!$U$616,'General Ledger'!$U$617,'General Ledger'!$S$618,'General Ledger'!$U$618,'General Ledger'!$U$620,'General Ledger'!$U$621,'General Ledger'!$S$622,'General Ledger'!$U$622,'General Ledger'!$U$624,'General Ledger'!$S$625,'General Ledger'!$U$625,'General Ledger'!$U$627,'General Ledger'!$U$629,'General Ledger'!$S$630,'General Ledger'!$U$630,'General Ledger'!$U$632</definedName>
    <definedName name="QB_FORMULA_33" localSheetId="4" hidden="1">'Pl Class'!$AH$99,'Pl Class'!$AJ$99,'Pl Class'!$L$100,'Pl Class'!$R$100,'Pl Class'!$Z$100,'Pl Class'!$AH$100,'Pl Class'!$AJ$100,'Pl Class'!$L$101,'Pl Class'!$R$101,'Pl Class'!$Z$101,'Pl Class'!$AH$101,'Pl Class'!$AJ$101,'Pl Class'!$H$102,'Pl Class'!$J$102,'Pl Class'!$L$102,'Pl Class'!$N$102</definedName>
    <definedName name="QB_FORMULA_34" localSheetId="6" hidden="1">'General Ledger'!$U$634,'General Ledger'!$S$635,'General Ledger'!$U$635,'General Ledger'!$U$637,'General Ledger'!$U$639,'General Ledger'!$S$640,'General Ledger'!$U$640,'General Ledger'!$U$642,'General Ledger'!$U$643,'General Ledger'!$U$644,'General Ledger'!$U$645,'General Ledger'!$S$646,'General Ledger'!$U$646,'General Ledger'!$U$648,'General Ledger'!$U$650,'General Ledger'!$S$651</definedName>
    <definedName name="QB_FORMULA_34" localSheetId="4" hidden="1">'Pl Class'!$P$102,'Pl Class'!$R$102,'Pl Class'!$T$102,'Pl Class'!$V$102,'Pl Class'!$X$102,'Pl Class'!$Z$102,'Pl Class'!$AB$102,'Pl Class'!$AD$102,'Pl Class'!$AF$102,'Pl Class'!$AH$102,'Pl Class'!$AJ$102,'Pl Class'!$L$104,'Pl Class'!$R$104,'Pl Class'!$Z$104,'Pl Class'!$AH$104,'Pl Class'!$AJ$104</definedName>
    <definedName name="QB_FORMULA_34">#REF!,#REF!,#REF!,#REF!,#REF!,#REF!,#REF!,#REF!,#REF!,#REF!,#REF!,#REF!,#REF!,#REF!,#REF!,#REF!</definedName>
    <definedName name="QB_FORMULA_35" localSheetId="6" hidden="1">'General Ledger'!$U$651,'General Ledger'!$U$653,'General Ledger'!$U$655,'General Ledger'!$U$657,'General Ledger'!$U$660,'General Ledger'!$S$661,'General Ledger'!$U$661,'General Ledger'!$U$663,'General Ledger'!$S$664,'General Ledger'!$U$664,'General Ledger'!$U$666,'General Ledger'!$U$668,'General Ledger'!$U$670,'General Ledger'!$U$672,'General Ledger'!$U$674,'General Ledger'!$U$676</definedName>
    <definedName name="QB_FORMULA_35" localSheetId="4" hidden="1">'Pl Class'!$L$105,'Pl Class'!$R$105,'Pl Class'!$Z$105,'Pl Class'!$AH$105,'Pl Class'!$AJ$105,'Pl Class'!$H$106,'Pl Class'!$J$106,'Pl Class'!$L$106,'Pl Class'!$N$106,'Pl Class'!$P$106,'Pl Class'!$R$106,'Pl Class'!$T$106,'Pl Class'!$V$106,'Pl Class'!$X$106,'Pl Class'!$Z$106,'Pl Class'!$AB$106</definedName>
    <definedName name="QB_FORMULA_36" localSheetId="6" hidden="1">'General Ledger'!$U$678,'General Ledger'!$U$681,'General Ledger'!$U$682,'General Ledger'!$U$683,'General Ledger'!$U$684,'General Ledger'!$U$685,'General Ledger'!$U$686,'General Ledger'!$U$687,'General Ledger'!$S$688,'General Ledger'!$U$688,'General Ledger'!$U$690,'General Ledger'!$U$691,'General Ledger'!$U$692,'General Ledger'!$U$693,'General Ledger'!$U$694,'General Ledger'!$S$695</definedName>
    <definedName name="QB_FORMULA_36" localSheetId="4" hidden="1">'Pl Class'!$AD$106,'Pl Class'!$AF$106,'Pl Class'!$AH$106,'Pl Class'!$AJ$106,'Pl Class'!$L$108,'Pl Class'!$R$108,'Pl Class'!$Z$108,'Pl Class'!$AH$108,'Pl Class'!$AJ$108,'Pl Class'!$L$109,'Pl Class'!$R$109,'Pl Class'!$Z$109,'Pl Class'!$AH$109,'Pl Class'!$AJ$109,'Pl Class'!$L$111,'Pl Class'!$R$111</definedName>
    <definedName name="QB_FORMULA_37" localSheetId="6" hidden="1">'General Ledger'!$U$695,'General Ledger'!$U$697,'General Ledger'!$S$698,'General Ledger'!$U$698,'General Ledger'!$U$700,'General Ledger'!$S$701,'General Ledger'!$U$701,'General Ledger'!$U$703,'General Ledger'!$S$704,'General Ledger'!$U$704,'General Ledger'!$U$706,'General Ledger'!$U$708,'General Ledger'!$U$710,'General Ledger'!$U$711,'General Ledger'!$U$712,'General Ledger'!$S$713</definedName>
    <definedName name="QB_FORMULA_37" localSheetId="4" hidden="1">'Pl Class'!$Z$111,'Pl Class'!$AH$111,'Pl Class'!$AJ$111,'Pl Class'!$H$112,'Pl Class'!$J$112,'Pl Class'!$L$112,'Pl Class'!$N$112,'Pl Class'!$P$112,'Pl Class'!$R$112,'Pl Class'!$T$112,'Pl Class'!$V$112,'Pl Class'!$X$112,'Pl Class'!$Z$112,'Pl Class'!$AB$112,'Pl Class'!$AD$112,'Pl Class'!$AF$112</definedName>
    <definedName name="QB_FORMULA_37">#REF!,#REF!,#REF!,#REF!,#REF!,#REF!,#REF!,#REF!,#REF!,#REF!,#REF!,#REF!,#REF!,#REF!,#REF!,#REF!</definedName>
    <definedName name="QB_FORMULA_38" localSheetId="6" hidden="1">'General Ledger'!$U$713,'General Ledger'!$U$715,'General Ledger'!$U$716,'General Ledger'!$U$717,'General Ledger'!$U$718,'General Ledger'!$U$719,'General Ledger'!$U$720,'General Ledger'!$U$721,'General Ledger'!$S$722,'General Ledger'!$U$722,'General Ledger'!$U$724,'General Ledger'!$U$725,'General Ledger'!$U$726,'General Ledger'!$S$727,'General Ledger'!$U$727,'General Ledger'!$U$729</definedName>
    <definedName name="QB_FORMULA_38" localSheetId="4" hidden="1">'Pl Class'!$AH$112,'Pl Class'!$AJ$112,'Pl Class'!$L$114,'Pl Class'!$R$114,'Pl Class'!$Z$114,'Pl Class'!$AH$114,'Pl Class'!$AJ$114,'Pl Class'!$H$115,'Pl Class'!$J$115,'Pl Class'!$L$115,'Pl Class'!$N$115,'Pl Class'!$P$115,'Pl Class'!$R$115,'Pl Class'!$T$115,'Pl Class'!$V$115,'Pl Class'!$X$115</definedName>
    <definedName name="QB_FORMULA_39" localSheetId="6" hidden="1">'General Ledger'!$U$730,'General Ledger'!$U$731,'General Ledger'!$U$732,'General Ledger'!$U$733,'General Ledger'!$U$734,'General Ledger'!$U$735,'General Ledger'!$U$736,'General Ledger'!$U$737,'General Ledger'!$U$738,'General Ledger'!$U$739,'General Ledger'!$U$740,'General Ledger'!$U$741,'General Ledger'!$U$742,'General Ledger'!$S$743,'General Ledger'!$U$743,'General Ledger'!$U$745</definedName>
    <definedName name="QB_FORMULA_39" localSheetId="4" hidden="1">'Pl Class'!$Z$115,'Pl Class'!$AB$115,'Pl Class'!$AD$115,'Pl Class'!$AF$115,'Pl Class'!$AH$115,'Pl Class'!$AJ$115,'Pl Class'!$L$116,'Pl Class'!$R$116,'Pl Class'!$Z$116,'Pl Class'!$AH$116,'Pl Class'!$AJ$116,'Pl Class'!$L$117,'Pl Class'!$R$117,'Pl Class'!$Z$117,'Pl Class'!$AH$117,'Pl Class'!$AJ$117</definedName>
    <definedName name="QB_FORMULA_39">#REF!,#REF!,#REF!,#REF!,#REF!,#REF!,#REF!,#REF!,#REF!,#REF!,#REF!,#REF!,#REF!,#REF!,#REF!,#REF!</definedName>
    <definedName name="QB_FORMULA_4" localSheetId="7" hidden="1">'Annual Budget'!$J$42,'Annual Budget'!$K$42,'Annual Budget'!$J$43,'Annual Budget'!$K$43,'Annual Budget'!$J$44,'Annual Budget'!$K$44,'Annual Budget'!$J$45,'Annual Budget'!$K$45,'Annual Budget'!$J$46,'Annual Budget'!$K$46,'Annual Budget'!$J$47,'Annual Budget'!$K$47,'Annual Budget'!$J$48,'Annual Budget'!$K$48,'Annual Budget'!$J$49,'Annual Budget'!$K$49</definedName>
    <definedName name="QB_FORMULA_4" localSheetId="6" hidden="1">'General Ledger'!$U$77,'General Ledger'!$U$78,'General Ledger'!$U$79,'General Ledger'!$U$80,'General Ledger'!$U$81,'General Ledger'!$U$82,'General Ledger'!$U$83,'General Ledger'!$U$84,'General Ledger'!$U$85,'General Ledger'!$U$86,'General Ledger'!$U$87,'General Ledger'!$U$88,'General Ledger'!$S$89,'General Ledger'!$U$89,'General Ledger'!$U$91,'General Ledger'!$U$93</definedName>
    <definedName name="QB_FORMULA_4" localSheetId="4" hidden="1">'Pl Class'!$Z$19,'Pl Class'!$AB$19,'Pl Class'!$AD$19,'Pl Class'!$AF$19,'Pl Class'!$AH$19,'Pl Class'!$AJ$19,'Pl Class'!$L$21,'Pl Class'!$R$21,'Pl Class'!$Z$21,'Pl Class'!$AH$21,'Pl Class'!$AJ$21,'Pl Class'!$H$22,'Pl Class'!$J$22,'Pl Class'!$L$22,'Pl Class'!$N$22,'Pl Class'!$P$22</definedName>
    <definedName name="QB_FORMULA_40" localSheetId="6" hidden="1">'General Ledger'!$S$746,'General Ledger'!$U$746,'General Ledger'!$U$748,'General Ledger'!$U$749,'General Ledger'!$U$750,'General Ledger'!$S$751,'General Ledger'!$U$751,'General Ledger'!$U$753,'General Ledger'!$U$754,'General Ledger'!$U$755,'General Ledger'!$U$756,'General Ledger'!$U$757,'General Ledger'!$U$758,'General Ledger'!$U$759,'General Ledger'!$U$760,'General Ledger'!$U$761</definedName>
    <definedName name="QB_FORMULA_40" localSheetId="4" hidden="1">'Pl Class'!$L$118,'Pl Class'!$R$118,'Pl Class'!$Z$118,'Pl Class'!$AH$118,'Pl Class'!$AJ$118,'Pl Class'!$H$119,'Pl Class'!$J$119,'Pl Class'!$L$119,'Pl Class'!$N$119,'Pl Class'!$P$119,'Pl Class'!$R$119,'Pl Class'!$T$119,'Pl Class'!$V$119,'Pl Class'!$X$119,'Pl Class'!$Z$119,'Pl Class'!$AB$119</definedName>
    <definedName name="QB_FORMULA_40">#REF!,#REF!,#REF!,#REF!,#REF!,#REF!,#REF!,#REF!,#REF!,#REF!,#REF!,#REF!,#REF!,#REF!,#REF!,#REF!</definedName>
    <definedName name="QB_FORMULA_41" localSheetId="6" hidden="1">'General Ledger'!$U$762,'General Ledger'!$U$763,'General Ledger'!$U$764,'General Ledger'!$U$765,'General Ledger'!$U$766,'General Ledger'!$U$767,'General Ledger'!$U$768,'General Ledger'!$U$769,'General Ledger'!$U$770,'General Ledger'!$U$771,'General Ledger'!$U$772,'General Ledger'!$U$773,'General Ledger'!$U$774,'General Ledger'!$U$775,'General Ledger'!$U$776,'General Ledger'!$S$777</definedName>
    <definedName name="QB_FORMULA_41" localSheetId="4" hidden="1">'Pl Class'!$AD$119,'Pl Class'!$AF$119,'Pl Class'!$AH$119,'Pl Class'!$AJ$119,'Pl Class'!$L$122,'Pl Class'!$R$122,'Pl Class'!$Z$122,'Pl Class'!$AH$122,'Pl Class'!$AJ$122,'Pl Class'!$H$123,'Pl Class'!$J$123,'Pl Class'!$L$123,'Pl Class'!$N$123,'Pl Class'!$P$123,'Pl Class'!$R$123,'Pl Class'!$T$123</definedName>
    <definedName name="QB_FORMULA_42" localSheetId="6" hidden="1">'General Ledger'!$U$777,'General Ledger'!$U$779,'General Ledger'!$U$781,'General Ledger'!$U$783,'General Ledger'!$U$785,'General Ledger'!$U$787,'General Ledger'!$U$789,'General Ledger'!$U$790,'General Ledger'!$S$791,'General Ledger'!$U$791,'General Ledger'!$U$793,'General Ledger'!$U$795,'General Ledger'!$U$797,'General Ledger'!$U$799,'General Ledger'!$U$801,'General Ledger'!$S$802</definedName>
    <definedName name="QB_FORMULA_42" localSheetId="4" hidden="1">'Pl Class'!$V$123,'Pl Class'!$X$123,'Pl Class'!$Z$123,'Pl Class'!$AB$123,'Pl Class'!$AD$123,'Pl Class'!$AF$123,'Pl Class'!$AH$123,'Pl Class'!$AJ$123,'Pl Class'!$H$124,'Pl Class'!$J$124,'Pl Class'!$L$124,'Pl Class'!$N$124,'Pl Class'!$P$124,'Pl Class'!$R$124,'Pl Class'!$T$124,'Pl Class'!$V$124</definedName>
    <definedName name="QB_FORMULA_42">#REF!,#REF!,#REF!,#REF!,#REF!,#REF!,#REF!,#REF!,#REF!,#REF!,#REF!,#REF!,#REF!,#REF!,#REF!,#REF!</definedName>
    <definedName name="QB_FORMULA_43" localSheetId="6" hidden="1">'General Ledger'!$U$802,'General Ledger'!$U$805,'General Ledger'!$U$807,'General Ledger'!$S$808,'General Ledger'!$U$808,'General Ledger'!$U$810,'General Ledger'!$S$811,'General Ledger'!$U$811,'General Ledger'!$U$813,'General Ledger'!$U$815,'General Ledger'!$U$816,'General Ledger'!$U$817,'General Ledger'!$S$818,'General Ledger'!$U$818,'General Ledger'!$U$820,'General Ledger'!$U$821</definedName>
    <definedName name="QB_FORMULA_43" localSheetId="4" hidden="1">'Pl Class'!$X$124,'Pl Class'!$Z$124,'Pl Class'!$AB$124,'Pl Class'!$AD$124,'Pl Class'!$AF$124,'Pl Class'!$AH$124,'Pl Class'!$AJ$124,'Pl Class'!$L$127,'Pl Class'!$R$127,'Pl Class'!$Z$127,'Pl Class'!$AH$127,'Pl Class'!$AJ$127,'Pl Class'!$H$128,'Pl Class'!$J$128,'Pl Class'!$L$128,'Pl Class'!$N$128</definedName>
    <definedName name="QB_FORMULA_43">#REF!,#REF!,#REF!,#REF!,#REF!,#REF!,#REF!,#REF!,#REF!,#REF!,#REF!,#REF!,#REF!,#REF!,#REF!,#REF!</definedName>
    <definedName name="QB_FORMULA_44" localSheetId="6" hidden="1">'General Ledger'!$S$822,'General Ledger'!$U$822,'General Ledger'!$U$824,'General Ledger'!$U$825,'General Ledger'!$S$826,'General Ledger'!$U$826,'General Ledger'!$U$828,'General Ledger'!$U$829,'General Ledger'!$U$830,'General Ledger'!$S$831,'General Ledger'!$U$831,'General Ledger'!$U$833,'General Ledger'!$U$834,'General Ledger'!$U$835,'General Ledger'!$U$836,'General Ledger'!$S$837</definedName>
    <definedName name="QB_FORMULA_44" localSheetId="4" hidden="1">'Pl Class'!$P$128,'Pl Class'!$R$128,'Pl Class'!$T$128,'Pl Class'!$V$128,'Pl Class'!$X$128,'Pl Class'!$Z$128,'Pl Class'!$AB$128,'Pl Class'!$AD$128,'Pl Class'!$AF$128,'Pl Class'!$AH$128,'Pl Class'!$AJ$128,'Pl Class'!$H$129,'Pl Class'!$J$129,'Pl Class'!$L$129,'Pl Class'!$N$129,'Pl Class'!$P$129</definedName>
    <definedName name="QB_FORMULA_44">#REF!,#REF!,#REF!,#REF!,#REF!,#REF!,#REF!,#REF!,#REF!,#REF!,#REF!,#REF!,#REF!,#REF!,#REF!,#REF!</definedName>
    <definedName name="QB_FORMULA_45" localSheetId="6" hidden="1">'General Ledger'!$U$837,'General Ledger'!$U$839,'General Ledger'!$S$840,'General Ledger'!$U$840,'General Ledger'!$U$842,'General Ledger'!$U$845,'General Ledger'!$U$847,'General Ledger'!$U$849,'General Ledger'!$S$850,'General Ledger'!$U$850,'General Ledger'!$U$852,'General Ledger'!$U$854,'General Ledger'!$U$856,'General Ledger'!$U$858,'General Ledger'!$U$860,'General Ledger'!$S$861</definedName>
    <definedName name="QB_FORMULA_45" localSheetId="4" hidden="1">'Pl Class'!$R$129,'Pl Class'!$T$129,'Pl Class'!$V$129,'Pl Class'!$X$129,'Pl Class'!$Z$129,'Pl Class'!$AB$129,'Pl Class'!$AD$129,'Pl Class'!$AF$129,'Pl Class'!$AH$129,'Pl Class'!$AJ$129,'Pl Class'!$H$130,'Pl Class'!$J$130,'Pl Class'!$L$130,'Pl Class'!$N$130,'Pl Class'!$P$130,'Pl Class'!$R$130</definedName>
    <definedName name="QB_FORMULA_45">#REF!,#REF!,#REF!,#REF!,#REF!,#REF!,#REF!,#REF!,#REF!,#REF!,#REF!,#REF!,#REF!,#REF!,#REF!,#REF!</definedName>
    <definedName name="QB_FORMULA_46" localSheetId="6" hidden="1">'General Ledger'!$U$861,'General Ledger'!$U$863,'General Ledger'!$U$865,'General Ledger'!$S$866,'General Ledger'!$U$866,'General Ledger'!$U$868,'General Ledger'!$U$870,'General Ledger'!$U$872,'General Ledger'!$S$873,'General Ledger'!$U$873,'General Ledger'!$U$876,'General Ledger'!$U$878,'General Ledger'!$U$880,'General Ledger'!$U$881,'General Ledger'!$U$882,'General Ledger'!$S$883</definedName>
    <definedName name="QB_FORMULA_46" localSheetId="4" hidden="1">'Pl Class'!$T$130,'Pl Class'!$V$130,'Pl Class'!$X$130,'Pl Class'!$Z$130,'Pl Class'!$AB$130,'Pl Class'!$AD$130,'Pl Class'!$AF$130,'Pl Class'!$AH$130,'Pl Class'!$AJ$130,'Pl Class'!$H$131,'Pl Class'!$J$131,'Pl Class'!$L$131,'Pl Class'!$N$131,'Pl Class'!$P$131,'Pl Class'!$R$131,'Pl Class'!$T$131</definedName>
    <definedName name="QB_FORMULA_46">#REF!,#REF!,#REF!,#REF!,#REF!,#REF!,#REF!,#REF!,#REF!,#REF!,#REF!,#REF!,#REF!,#REF!,#REF!,#REF!</definedName>
    <definedName name="QB_FORMULA_47" localSheetId="6" hidden="1">'General Ledger'!$U$883,'General Ledger'!$U$885,'General Ledger'!$U$886,'General Ledger'!$U$887,'General Ledger'!$U$888,'General Ledger'!$U$889,'General Ledger'!$U$890,'General Ledger'!$S$891,'General Ledger'!$U$891,'General Ledger'!$U$893,'General Ledger'!$U$894,'General Ledger'!$U$895,'General Ledger'!$S$896,'General Ledger'!$U$896,'General Ledger'!$U$898,'General Ledger'!$S$899</definedName>
    <definedName name="QB_FORMULA_47" localSheetId="4" hidden="1">'Pl Class'!$V$131,'Pl Class'!$X$131,'Pl Class'!$Z$131,'Pl Class'!$AB$131,'Pl Class'!$AD$131,'Pl Class'!$AF$131,'Pl Class'!$AH$131,'Pl Class'!$AJ$131,'Pl Class'!$H$132,'Pl Class'!$J$132,'Pl Class'!$L$132,'Pl Class'!$N$132,'Pl Class'!$P$132,'Pl Class'!$R$132,'Pl Class'!$T$132,'Pl Class'!$V$132</definedName>
    <definedName name="QB_FORMULA_47">#REF!,#REF!,#REF!,#REF!,#REF!,#REF!,#REF!,#REF!,#REF!,#REF!,#REF!,#REF!,#REF!,#REF!,#REF!,#REF!</definedName>
    <definedName name="QB_FORMULA_48" localSheetId="6" hidden="1">'General Ledger'!$U$899,'General Ledger'!$U$901,'General Ledger'!$U$902,'General Ledger'!$U$903,'General Ledger'!$S$904,'General Ledger'!$U$904,'General Ledger'!$U$906,'General Ledger'!$U$907,'General Ledger'!$S$908,'General Ledger'!$U$908,'General Ledger'!$U$910,'General Ledger'!$S$911,'General Ledger'!$U$911,'General Ledger'!$U$913,'General Ledger'!$U$914,'General Ledger'!$U$915</definedName>
    <definedName name="QB_FORMULA_48" localSheetId="4" hidden="1">'Pl Class'!$X$132,'Pl Class'!$Z$132,'Pl Class'!$AB$132,'Pl Class'!$AD$132,'Pl Class'!$AF$132,'Pl Class'!$AH$132,'Pl Class'!$AJ$132</definedName>
    <definedName name="QB_FORMULA_49" localSheetId="6" hidden="1">'General Ledger'!$S$916,'General Ledger'!$U$916,'General Ledger'!$U$919,'General Ledger'!$U$921,'General Ledger'!$U$923,'General Ledger'!$U$925,'General Ledger'!$U$926,'General Ledger'!$U$928,'General Ledger'!$U$930,'General Ledger'!$S$931,'General Ledger'!$U$931,'General Ledger'!$U$933,'General Ledger'!$U$935,'General Ledger'!$U$937,'General Ledger'!$U$939,'General Ledger'!$S$940</definedName>
    <definedName name="QB_FORMULA_49">#REF!,#REF!,#REF!,#REF!,#REF!,#REF!,#REF!,#REF!,#REF!,#REF!,#REF!,#REF!,#REF!,#REF!,#REF!,#REF!</definedName>
    <definedName name="QB_FORMULA_5" localSheetId="7" hidden="1">'Annual Budget'!$J$50,'Annual Budget'!$K$50,'Annual Budget'!$H$51,'Annual Budget'!$I$51,'Annual Budget'!$J$51,'Annual Budget'!$K$51,'Annual Budget'!$J$53,'Annual Budget'!$K$53,'Annual Budget'!$J$54,'Annual Budget'!$K$54,'Annual Budget'!$J$55,'Annual Budget'!$K$55,'Annual Budget'!$J$56,'Annual Budget'!$K$56,'Annual Budget'!$J$57,'Annual Budget'!$K$57</definedName>
    <definedName name="QB_FORMULA_5" localSheetId="6" hidden="1">'General Ledger'!$U$94,'General Ledger'!$S$95,'General Ledger'!$U$95,'General Ledger'!$U$97,'General Ledger'!$U$98,'General Ledger'!$U$99,'General Ledger'!$U$100,'General Ledger'!$U$101,'General Ledger'!$U$102,'General Ledger'!$U$103,'General Ledger'!$U$104,'General Ledger'!$S$105,'General Ledger'!$U$105,'General Ledger'!$U$107,'General Ledger'!$U$108,'General Ledger'!$U$109</definedName>
    <definedName name="QB_FORMULA_5" localSheetId="4" hidden="1">'Pl Class'!$R$22,'Pl Class'!$T$22,'Pl Class'!$V$22,'Pl Class'!$X$22,'Pl Class'!$Z$22,'Pl Class'!$AB$22,'Pl Class'!$AD$22,'Pl Class'!$AF$22,'Pl Class'!$AH$22,'Pl Class'!$AJ$22,'Pl Class'!$H$23,'Pl Class'!$J$23,'Pl Class'!$L$23,'Pl Class'!$N$23,'Pl Class'!$P$23,'Pl Class'!$R$23</definedName>
    <definedName name="QB_FORMULA_5">#REF!,#REF!,#REF!,#REF!,#REF!,#REF!,#REF!,#REF!,#REF!,#REF!,#REF!,#REF!,#REF!,#REF!,#REF!,#REF!</definedName>
    <definedName name="QB_FORMULA_50" localSheetId="6" hidden="1">'General Ledger'!$U$940,'General Ledger'!$U$943,'General Ledger'!$U$945,'General Ledger'!$U$946,'General Ledger'!$U$949,'General Ledger'!$U$951,'General Ledger'!$U$953,'General Ledger'!$U$955,'General Ledger'!$U$957,'General Ledger'!$U$959,'General Ledger'!$U$961,'General Ledger'!$U$963,'General Ledger'!$U$965,'General Ledger'!$U$967,'General Ledger'!$U$969,'General Ledger'!$U$970</definedName>
    <definedName name="QB_FORMULA_51" localSheetId="6" hidden="1">'General Ledger'!$U$973,'General Ledger'!$U$975,'General Ledger'!$U$977,'General Ledger'!$U$979,'General Ledger'!$U$981,'General Ledger'!$U$983,'General Ledger'!$U$985,'General Ledger'!$U$987,'General Ledger'!$U$989,'General Ledger'!$U$991,'General Ledger'!$U$993,'General Ledger'!$U$994,'General Ledger'!$U$997,'General Ledger'!$U$999,'General Ledger'!$U$1001,'General Ledger'!$U$1003</definedName>
    <definedName name="QB_FORMULA_51">#REF!,#REF!,#REF!,#REF!,#REF!,#REF!,#REF!,#REF!,#REF!,#REF!,#REF!,#REF!,#REF!,#REF!,#REF!,#REF!</definedName>
    <definedName name="QB_FORMULA_52" localSheetId="6" hidden="1">'General Ledger'!$U$1005,'General Ledger'!$U$1007,'General Ledger'!$U$1009,'General Ledger'!$U$1012,'General Ledger'!$U$1014,'General Ledger'!$U$1016,'General Ledger'!$U$1018,'General Ledger'!$U$1020,'General Ledger'!$U$1022,'General Ledger'!$U$1023,'General Ledger'!$U$1025,'General Ledger'!$U$1028,'General Ledger'!$S$1029,'General Ledger'!$U$1029,'General Ledger'!$U$1031,'General Ledger'!$U$1032</definedName>
    <definedName name="QB_FORMULA_52">#REF!,#REF!,#REF!,#REF!,#REF!,#REF!,#REF!,#REF!,#REF!,#REF!,#REF!,#REF!,#REF!,#REF!,#REF!,#REF!</definedName>
    <definedName name="QB_FORMULA_53" localSheetId="6" hidden="1">'General Ledger'!$S$1033,'General Ledger'!$U$1033,'General Ledger'!$U$1035,'General Ledger'!$S$1036,'General Ledger'!$U$1036,'General Ledger'!$U$1038,'General Ledger'!$U$1040,'General Ledger'!$U$1042,'General Ledger'!$U$1045,'General Ledger'!$U$1047,'General Ledger'!$U$1049,'General Ledger'!$U$1051,'General Ledger'!$U$1053,'General Ledger'!$U$1054,'General Ledger'!$U$1056,'General Ledger'!$U$1058</definedName>
    <definedName name="QB_FORMULA_54" localSheetId="6" hidden="1">'General Ledger'!$S$1059,'General Ledger'!$U$1059,'General Ledger'!$U$1062,'General Ledger'!$S$1063,'General Ledger'!$U$1063,'General Ledger'!$U$1065,'General Ledger'!$U$1067,'General Ledger'!$U$1069,'General Ledger'!$S$1070,'General Ledger'!$U$1070,'General Ledger'!$U$1072,'General Ledger'!$U$1074,'General Ledger'!$U$1076,'General Ledger'!$U$1077,'General Ledger'!$U$1078,'General Ledger'!$S$1079</definedName>
    <definedName name="QB_FORMULA_54">#REF!,#REF!,#REF!,#REF!,#REF!,#REF!,#REF!,#REF!,#REF!,#REF!,#REF!,#REF!,#REF!,#REF!,#REF!,#REF!</definedName>
    <definedName name="QB_FORMULA_55" localSheetId="6" hidden="1">'General Ledger'!$U$1079,'General Ledger'!$U$1081,'General Ledger'!$U$1082,'General Ledger'!$U$1083,'General Ledger'!$S$1084,'General Ledger'!$U$1084,'General Ledger'!$U$1086,'General Ledger'!$U$1087,'General Ledger'!$U$1088,'General Ledger'!$S$1089,'General Ledger'!$U$1089,'General Ledger'!$U$1091,'General Ledger'!$U$1092,'General Ledger'!$U$1093,'General Ledger'!$U$1094,'General Ledger'!$S$1095</definedName>
    <definedName name="QB_FORMULA_55">#REF!,#REF!,#REF!,#REF!,#REF!,#REF!,#REF!,#REF!,#REF!,#REF!,#REF!,#REF!,#REF!,#REF!,#REF!,#REF!</definedName>
    <definedName name="QB_FORMULA_56" localSheetId="6" hidden="1">'General Ledger'!$U$1095,'General Ledger'!$U$1097,'General Ledger'!$U$1098,'General Ledger'!$U$1099,'General Ledger'!$U$1100,'General Ledger'!$U$1101,'General Ledger'!$U$1102,'General Ledger'!$S$1103,'General Ledger'!$U$1103,'General Ledger'!$U$1105,'General Ledger'!$S$1106,'General Ledger'!$U$1106,'General Ledger'!$U$1108,'General Ledger'!$U$1109,'General Ledger'!$U$1110,'General Ledger'!$U$1111</definedName>
    <definedName name="QB_FORMULA_56">#REF!,#REF!,#REF!,#REF!,#REF!,#REF!,#REF!,#REF!,#REF!,#REF!,#REF!,#REF!,#REF!,#REF!,#REF!,#REF!</definedName>
    <definedName name="QB_FORMULA_57" localSheetId="6" hidden="1">'General Ledger'!$S$1112,'General Ledger'!$U$1112,'General Ledger'!$U$1115,'General Ledger'!$U$1117,'General Ledger'!$U$1119,'General Ledger'!$U$1121,'General Ledger'!$U$1123,'General Ledger'!$S$1124,'General Ledger'!$U$1124,'General Ledger'!$U$1126,'General Ledger'!$S$1127,'General Ledger'!$U$1127,'General Ledger'!$U$1129,'General Ledger'!$S$1130,'General Ledger'!$U$1130,'General Ledger'!$S$1131</definedName>
    <definedName name="QB_FORMULA_58" localSheetId="6" hidden="1">'General Ledger'!$U$1131,'General Ledger'!$U$1134,'General Ledger'!$U$1135,'General Ledger'!$U$1136,'General Ledger'!$U$1137,'General Ledger'!$U$1138,'General Ledger'!$U$1139,'General Ledger'!$U$1140,'General Ledger'!$U$1141,'General Ledger'!$U$1142,'General Ledger'!$S$1143,'General Ledger'!$U$1143,'General Ledger'!$U$1145,'General Ledger'!$U$1147,'General Ledger'!$S$1148,'General Ledger'!$U$1148</definedName>
    <definedName name="QB_FORMULA_58">#REF!,#REF!,#REF!,#REF!,#REF!,#REF!,#REF!,#REF!,#REF!,#REF!,#REF!,#REF!,#REF!,#REF!,#REF!,#REF!</definedName>
    <definedName name="QB_FORMULA_59" localSheetId="6" hidden="1">'General Ledger'!$U$1151,'General Ledger'!$U$1153,'General Ledger'!$U$1155,'General Ledger'!$S$1156,'General Ledger'!$U$1156,'General Ledger'!$U$1158,'General Ledger'!$U$1160,'General Ledger'!$U$1162,'General Ledger'!$S$1163,'General Ledger'!$U$1163,'General Ledger'!$U$1165,'General Ledger'!$U$1166,'General Ledger'!$U$1167,'General Ledger'!$U$1168,'General Ledger'!$S$1169,'General Ledger'!$U$1169</definedName>
    <definedName name="QB_FORMULA_59">#REF!,#REF!,#REF!,#REF!,#REF!,#REF!,#REF!,#REF!,#REF!,#REF!,#REF!,#REF!,#REF!,#REF!,#REF!,#REF!</definedName>
    <definedName name="QB_FORMULA_6" localSheetId="7" hidden="1">'Annual Budget'!$J$58,'Annual Budget'!$K$58,'Annual Budget'!$J$59,'Annual Budget'!$K$59,'Annual Budget'!$J$60,'Annual Budget'!$K$60,'Annual Budget'!$J$61,'Annual Budget'!$K$61,'Annual Budget'!$J$63,'Annual Budget'!$K$63,'Annual Budget'!$J$64,'Annual Budget'!$K$64,'Annual Budget'!$J$65,'Annual Budget'!$K$65,'Annual Budget'!$J$66,'Annual Budget'!$K$66</definedName>
    <definedName name="QB_FORMULA_6" localSheetId="6" hidden="1">'General Ledger'!$U$110,'General Ledger'!$U$111,'General Ledger'!$U$112,'General Ledger'!$U$113,'General Ledger'!$U$114,'General Ledger'!$U$115,'General Ledger'!$U$116,'General Ledger'!$U$117,'General Ledger'!$U$118,'General Ledger'!$U$119,'General Ledger'!$U$120,'General Ledger'!$S$121,'General Ledger'!$U$121,'General Ledger'!$U$123,'General Ledger'!$U$125,'General Ledger'!$U$126</definedName>
    <definedName name="QB_FORMULA_6" localSheetId="4" hidden="1">'Pl Class'!$T$23,'Pl Class'!$V$23,'Pl Class'!$X$23,'Pl Class'!$Z$23,'Pl Class'!$AB$23,'Pl Class'!$AD$23,'Pl Class'!$AF$23,'Pl Class'!$AH$23,'Pl Class'!$AJ$23,'Pl Class'!$H$24,'Pl Class'!$J$24,'Pl Class'!$L$24,'Pl Class'!$N$24,'Pl Class'!$P$24,'Pl Class'!$R$24,'Pl Class'!$T$24</definedName>
    <definedName name="QB_FORMULA_6">#REF!,#REF!,#REF!,#REF!,#REF!,#REF!,#REF!,#REF!,#REF!,#REF!,#REF!,#REF!,#REF!,#REF!,#REF!,#REF!</definedName>
    <definedName name="QB_FORMULA_60" localSheetId="6" hidden="1">'General Ledger'!$U$1171,'General Ledger'!$U$1173,'General Ledger'!$U$1176,'General Ledger'!$U$1178,'General Ledger'!$S$1179,'General Ledger'!$U$1179,'General Ledger'!$S$1180,'General Ledger'!$U$1180,'General Ledger'!$U$1182,'General Ledger'!$U$1183,'General Ledger'!$S$1184,'General Ledger'!$U$1184,'General Ledger'!$U$1186,'General Ledger'!$U$1187,'General Ledger'!$U$1188,'General Ledger'!$U$1189</definedName>
    <definedName name="QB_FORMULA_60">#REF!,#REF!,#REF!,#REF!,#REF!,#REF!,#REF!,#REF!,#REF!,#REF!,#REF!,#REF!,#REF!,#REF!,#REF!,#REF!</definedName>
    <definedName name="QB_FORMULA_61" localSheetId="6" hidden="1">'General Ledger'!$U$1190,'General Ledger'!$U$1191,'General Ledger'!$U$1192,'General Ledger'!$U$1193,'General Ledger'!$U$1194,'General Ledger'!$U$1195,'General Ledger'!$U$1196,'General Ledger'!$U$1197,'General Ledger'!$U$1198,'General Ledger'!$U$1199,'General Ledger'!$U$1200,'General Ledger'!$S$1201,'General Ledger'!$U$1201,'General Ledger'!$U$1203,'General Ledger'!$S$1204,'General Ledger'!$U$1204</definedName>
    <definedName name="QB_FORMULA_62" localSheetId="6" hidden="1">'General Ledger'!$U$1206,'General Ledger'!$U$1207,'General Ledger'!$S$1208,'General Ledger'!$U$1208,'General Ledger'!$U$1210,'General Ledger'!$U$1212,'General Ledger'!$S$1213,'General Ledger'!$U$1213,'General Ledger'!$U$1215,'General Ledger'!$U$1216,'General Ledger'!$U$1217,'General Ledger'!$U$1218,'General Ledger'!$U$1219,'General Ledger'!$U$1220,'General Ledger'!$S$1221,'General Ledger'!$U$1221</definedName>
    <definedName name="QB_FORMULA_62">#REF!,#REF!,#REF!,#REF!,#REF!,#REF!,#REF!,#REF!,#REF!,#REF!,#REF!,#REF!,#REF!,#REF!,#REF!,#REF!</definedName>
    <definedName name="QB_FORMULA_63" localSheetId="6" hidden="1">'General Ledger'!$U$1223,'General Ledger'!$U$1224,'General Ledger'!$S$1225,'General Ledger'!$U$1225,'General Ledger'!$U$1227,'General Ledger'!$S$1228,'General Ledger'!$U$1228,'General Ledger'!$U$1231,'General Ledger'!$S$1232,'General Ledger'!$U$1232,'General Ledger'!$U$1234,'General Ledger'!$U$1236,'General Ledger'!$U$1237,'General Ledger'!$S$1238,'General Ledger'!$U$1238,'General Ledger'!$U$1240</definedName>
    <definedName name="QB_FORMULA_64" localSheetId="6" hidden="1">'General Ledger'!$S$1241,'General Ledger'!$U$1241,'General Ledger'!$U$1244,'General Ledger'!$U$1246,'General Ledger'!$U$1248,'General Ledger'!$U$1250,'General Ledger'!$U$1251,'General Ledger'!$U$1252,'General Ledger'!$U$1253,'General Ledger'!$U$1254,'General Ledger'!$S$1255,'General Ledger'!$U$1255,'General Ledger'!$U$1257,'General Ledger'!$U$1259,'General Ledger'!$U$1260,'General Ledger'!$U$1261</definedName>
    <definedName name="QB_FORMULA_65" localSheetId="6" hidden="1">'General Ledger'!$U$1262,'General Ledger'!$U$1263,'General Ledger'!$U$1264,'General Ledger'!$U$1265,'General Ledger'!$U$1266,'General Ledger'!$U$1267,'General Ledger'!$S$1268,'General Ledger'!$U$1268,'General Ledger'!$U$1271,'General Ledger'!$U$1273,'General Ledger'!$U$1275,'General Ledger'!$U$1277,'General Ledger'!$U$1278,'General Ledger'!$U$1281,'General Ledger'!$U$1283,'General Ledger'!$U$1285</definedName>
    <definedName name="QB_FORMULA_65">#REF!,#REF!,#REF!,#REF!,#REF!,#REF!,#REF!,#REF!,#REF!,#REF!,#REF!,#REF!,#REF!,#REF!,#REF!,#REF!</definedName>
    <definedName name="QB_FORMULA_66" localSheetId="6" hidden="1">'General Ledger'!$S$1286,'General Ledger'!$U$1286,'General Ledger'!$U$1288,'General Ledger'!$S$1289,'General Ledger'!$U$1289,'General Ledger'!$U$1292,'General Ledger'!$U$1294,'General Ledger'!$U$1296,'General Ledger'!$U$1297,'General Ledger'!$U$1298,'General Ledger'!$U$1299,'General Ledger'!$U$1300,'General Ledger'!$S$1301,'General Ledger'!$U$1301,'General Ledger'!$U$1303,'General Ledger'!$S$1304</definedName>
    <definedName name="QB_FORMULA_67" localSheetId="6" hidden="1">'General Ledger'!$U$1304,'General Ledger'!$U$1306,'General Ledger'!$U$1308,'General Ledger'!$S$1309,'General Ledger'!$U$1309,'General Ledger'!$U$1311,'General Ledger'!$U$1312,'General Ledger'!$U$1313,'General Ledger'!$S$1314,'General Ledger'!$U$1314,'General Ledger'!$U$1316,'General Ledger'!$U$1318,'General Ledger'!$U$1321,'General Ledger'!$U$1323,'General Ledger'!$S$1324,'General Ledger'!$U$1324</definedName>
    <definedName name="QB_FORMULA_68" localSheetId="6" hidden="1">'General Ledger'!$S$1325,'General Ledger'!$U$1325,'General Ledger'!$U$1327,'General Ledger'!$U$1329,'General Ledger'!$U$1331,'General Ledger'!$S$1332,'General Ledger'!$U$1332,'General Ledger'!$U$1335,'General Ledger'!$U$1337,'General Ledger'!$U$1338,'General Ledger'!$U$1342,'General Ledger'!$U$1343,'General Ledger'!$S$1344,'General Ledger'!$U$1344,'General Ledger'!$U$1346,'General Ledger'!$U$1348</definedName>
    <definedName name="QB_FORMULA_68">#REF!,#REF!,#REF!,#REF!,#REF!,#REF!,#REF!,#REF!,#REF!,#REF!,#REF!,#REF!,#REF!,#REF!,#REF!,#REF!</definedName>
    <definedName name="QB_FORMULA_69" localSheetId="6" hidden="1">'General Ledger'!$U$1350,'General Ledger'!$S$1351,'General Ledger'!$U$1351,'General Ledger'!$U$1353,'General Ledger'!$U$1355,'General Ledger'!$U$1357,'General Ledger'!$S$1358,'General Ledger'!$U$1358,'General Ledger'!$U$1361,'General Ledger'!$U$1363,'General Ledger'!$U$1365,'General Ledger'!$U$1366,'General Ledger'!$U$1369,'General Ledger'!$U$1371,'General Ledger'!$U$1373,'General Ledger'!$U$1375</definedName>
    <definedName name="QB_FORMULA_7" localSheetId="7" hidden="1">'Annual Budget'!$J$67,'Annual Budget'!$K$67,'Annual Budget'!$J$68,'Annual Budget'!$K$68,'Annual Budget'!$H$69,'Annual Budget'!$I$69,'Annual Budget'!$J$69,'Annual Budget'!$K$69,'Annual Budget'!$J$70,'Annual Budget'!$K$70,'Annual Budget'!$J$71,'Annual Budget'!$K$71,'Annual Budget'!$H$72,'Annual Budget'!$I$72,'Annual Budget'!$J$72,'Annual Budget'!$K$72</definedName>
    <definedName name="QB_FORMULA_7" localSheetId="6" hidden="1">'General Ledger'!$U$127,'General Ledger'!$U$128,'General Ledger'!$U$129,'General Ledger'!$U$130,'General Ledger'!$U$131,'General Ledger'!$U$132,'General Ledger'!$U$133,'General Ledger'!$U$134,'General Ledger'!$U$135,'General Ledger'!$U$136,'General Ledger'!$U$137,'General Ledger'!$U$138,'General Ledger'!$U$139,'General Ledger'!$U$140,'General Ledger'!$U$141,'General Ledger'!$U$142</definedName>
    <definedName name="QB_FORMULA_7" localSheetId="4" hidden="1">'Pl Class'!$V$24,'Pl Class'!$X$24,'Pl Class'!$Z$24,'Pl Class'!$AB$24,'Pl Class'!$AD$24,'Pl Class'!$AF$24,'Pl Class'!$AH$24,'Pl Class'!$AJ$24,'Pl Class'!$L$27,'Pl Class'!$R$27,'Pl Class'!$Z$27,'Pl Class'!$AH$27,'Pl Class'!$AJ$27,'Pl Class'!$L$28,'Pl Class'!$R$28,'Pl Class'!$Z$28</definedName>
    <definedName name="QB_FORMULA_70" localSheetId="6" hidden="1">'General Ledger'!$U$1377,'General Ledger'!$U$1379,'General Ledger'!$U$1382,'General Ledger'!$U$1384,'General Ledger'!$U$1385,'General Ledger'!$U$1386,'General Ledger'!$U$1387,'General Ledger'!$U$1388,'General Ledger'!$U$1389,'General Ledger'!$U$1390,'General Ledger'!$U$1391,'General Ledger'!$U$1392,'General Ledger'!$U$1393,'General Ledger'!$U$1394,'General Ledger'!$U$1395,'General Ledger'!$U$1396</definedName>
    <definedName name="QB_FORMULA_70">#REF!,#REF!,#REF!,#REF!,#REF!,#REF!,#REF!,#REF!,#REF!,#REF!,#REF!,#REF!,#REF!,#REF!,#REF!,#REF!</definedName>
    <definedName name="QB_FORMULA_71" localSheetId="6" hidden="1">'General Ledger'!$U$1397,'General Ledger'!$U$1398,'General Ledger'!$U$1399,'General Ledger'!$U$1400,'General Ledger'!$U$1401,'General Ledger'!$U$1402,'General Ledger'!$U$1403,'General Ledger'!$U$1404,'General Ledger'!$U$1405,'General Ledger'!$U$1406,'General Ledger'!$U$1407,'General Ledger'!$U$1408,'General Ledger'!$U$1409,'General Ledger'!$U$1410,'General Ledger'!$U$1411,'General Ledger'!$U$1412</definedName>
    <definedName name="QB_FORMULA_72" localSheetId="6" hidden="1">'General Ledger'!$U$1413,'General Ledger'!$U$1414,'General Ledger'!$U$1415,'General Ledger'!$U$1416,'General Ledger'!$U$1417,'General Ledger'!$U$1418,'General Ledger'!$U$1419,'General Ledger'!$U$1420,'General Ledger'!$U$1421,'General Ledger'!$S$1422,'General Ledger'!$U$1422,'General Ledger'!$U$1424,'General Ledger'!$S$1425,'General Ledger'!$U$1425,'General Ledger'!$U$1427,'General Ledger'!$U$1429</definedName>
    <definedName name="QB_FORMULA_72">#REF!,#REF!,#REF!,#REF!,#REF!,#REF!,#REF!,#REF!,#REF!,#REF!,#REF!,#REF!,#REF!,#REF!,#REF!,#REF!</definedName>
    <definedName name="QB_FORMULA_73" localSheetId="6" hidden="1">'General Ledger'!$S$1430,'General Ledger'!$U$1430,'General Ledger'!$U$1433,'General Ledger'!$U$1435,'General Ledger'!$U$1437,'General Ledger'!$U$1439,'General Ledger'!$U$1440,'General Ledger'!$U$1444,'General Ledger'!$U$1446,'General Ledger'!$U$1448,'General Ledger'!$U$1450,'General Ledger'!$U$1451,'General Ledger'!$U$1453,'General Ledger'!$U$1455,'General Ledger'!$U$1457,'General Ledger'!$U$1459</definedName>
    <definedName name="QB_FORMULA_73">#REF!,#REF!,#REF!,#REF!,#REF!,#REF!,#REF!,#REF!,#REF!,#REF!,#REF!,#REF!,#REF!,#REF!,#REF!,#REF!</definedName>
    <definedName name="QB_FORMULA_74" localSheetId="6" hidden="1">'General Ledger'!$U$1461,'General Ledger'!$U$1463,'General Ledger'!$U$1465,'General Ledger'!$U$1467,'General Ledger'!$U$1469,'General Ledger'!$U$1471,'General Ledger'!$U$1473,'General Ledger'!$U$1475,'General Ledger'!$U$1477,'General Ledger'!$U$1479,'General Ledger'!$U$1480,'General Ledger'!$U$1482,'General Ledger'!$U$1485,'General Ledger'!$U$1487,'General Ledger'!$U$1489,'General Ledger'!$U$1490</definedName>
    <definedName name="QB_FORMULA_74">#REF!,#REF!,#REF!,#REF!,#REF!,#REF!,#REF!,#REF!,#REF!,#REF!,#REF!,#REF!,#REF!,#REF!,#REF!,#REF!</definedName>
    <definedName name="QB_FORMULA_75" localSheetId="6" hidden="1">'General Ledger'!$U$1492,'General Ledger'!$U$1494,'General Ledger'!$U$1496,'General Ledger'!$U$1498,'General Ledger'!$U$1500,'General Ledger'!$U$1502,'General Ledger'!$U$1504,'General Ledger'!$U$1506,'General Ledger'!$U$1508,'General Ledger'!$U$1510,'General Ledger'!$U$1512,'General Ledger'!$U$1514,'General Ledger'!$U$1516,'General Ledger'!$U$1519,'General Ledger'!$U$1521,'General Ledger'!$U$1523</definedName>
    <definedName name="QB_FORMULA_76" localSheetId="6" hidden="1">'General Ledger'!$U$1525,'General Ledger'!$U$1526,'General Ledger'!$U$1528,'General Ledger'!$U$1530,'General Ledger'!$U$1532,'General Ledger'!$U$1534,'General Ledger'!$U$1536,'General Ledger'!$U$1538,'General Ledger'!$U$1540,'General Ledger'!$U$1542,'General Ledger'!$U$1544,'General Ledger'!$U$1546,'General Ledger'!$U$1548,'General Ledger'!$U$1550,'General Ledger'!$S$1551,'General Ledger'!$U$1551</definedName>
    <definedName name="QB_FORMULA_76">#REF!,#REF!,#REF!,#REF!,#REF!,#REF!,#REF!,#REF!,#REF!,#REF!,#REF!,#REF!,#REF!,#REF!,#REF!,#REF!</definedName>
    <definedName name="QB_FORMULA_78">#REF!,#REF!,#REF!,#REF!,#REF!,#REF!,#REF!,#REF!,#REF!,#REF!,#REF!,#REF!,#REF!,#REF!,#REF!,#REF!</definedName>
    <definedName name="QB_FORMULA_8" localSheetId="7" hidden="1">'Annual Budget'!$J$74,'Annual Budget'!$K$74,'Annual Budget'!$J$75,'Annual Budget'!$K$75,'Annual Budget'!$J$76,'Annual Budget'!$K$76,'Annual Budget'!$J$77,'Annual Budget'!$K$77,'Annual Budget'!$J$78,'Annual Budget'!$K$78,'Annual Budget'!$J$79,'Annual Budget'!$K$79,'Annual Budget'!$J$80,'Annual Budget'!$K$80,'Annual Budget'!$J$81,'Annual Budget'!$K$81</definedName>
    <definedName name="QB_FORMULA_8" localSheetId="6" hidden="1">'General Ledger'!$U$143,'General Ledger'!$U$144,'General Ledger'!$U$145,'General Ledger'!$U$146,'General Ledger'!$U$147,'General Ledger'!$U$148,'General Ledger'!$U$149,'General Ledger'!$U$150,'General Ledger'!$U$151,'General Ledger'!$U$152,'General Ledger'!$U$153,'General Ledger'!$U$154,'General Ledger'!$U$155,'General Ledger'!$U$156,'General Ledger'!$U$157,'General Ledger'!$U$158</definedName>
    <definedName name="QB_FORMULA_8" localSheetId="4" hidden="1">'Pl Class'!$AH$28,'Pl Class'!$AJ$28,'Pl Class'!$L$29,'Pl Class'!$R$29,'Pl Class'!$Z$29,'Pl Class'!$AH$29,'Pl Class'!$AJ$29,'Pl Class'!$L$30,'Pl Class'!$R$30,'Pl Class'!$Z$30,'Pl Class'!$AH$30,'Pl Class'!$AJ$30,'Pl Class'!$L$31,'Pl Class'!$R$31,'Pl Class'!$Z$31,'Pl Class'!$AH$31</definedName>
    <definedName name="QB_FORMULA_8">#REF!,#REF!,#REF!,#REF!,#REF!,#REF!,#REF!,#REF!,#REF!,#REF!,#REF!,#REF!,#REF!,#REF!,#REF!,#REF!</definedName>
    <definedName name="QB_FORMULA_80">#REF!,#REF!,#REF!,#REF!,#REF!,#REF!,#REF!,#REF!,#REF!,#REF!,#REF!,#REF!,#REF!,#REF!,#REF!,#REF!</definedName>
    <definedName name="QB_FORMULA_81">#REF!,#REF!,#REF!,#REF!,#REF!,#REF!,#REF!,#REF!,#REF!,#REF!,#REF!,#REF!,#REF!,#REF!,#REF!,#REF!</definedName>
    <definedName name="QB_FORMULA_83">#REF!,#REF!,#REF!,#REF!,#REF!,#REF!,#REF!,#REF!,#REF!,#REF!,#REF!,#REF!,#REF!,#REF!,#REF!,#REF!</definedName>
    <definedName name="QB_FORMULA_85">#REF!,#REF!,#REF!,#REF!,#REF!,#REF!,#REF!,#REF!,#REF!,#REF!,#REF!,#REF!,#REF!,#REF!,#REF!,#REF!</definedName>
    <definedName name="QB_FORMULA_87">#REF!,#REF!,#REF!,#REF!,#REF!,#REF!,#REF!,#REF!,#REF!,#REF!,#REF!,#REF!,#REF!,#REF!,#REF!,#REF!</definedName>
    <definedName name="QB_FORMULA_89">#REF!,#REF!,#REF!,#REF!,#REF!,#REF!,#REF!,#REF!,#REF!,#REF!,#REF!,#REF!,#REF!,#REF!,#REF!,#REF!</definedName>
    <definedName name="QB_FORMULA_9" localSheetId="7" hidden="1">'Annual Budget'!$J$83,'Annual Budget'!$K$83,'Annual Budget'!$J$84,'Annual Budget'!$K$84,'Annual Budget'!$J$85,'Annual Budget'!$K$85,'Annual Budget'!$H$86,'Annual Budget'!$I$86,'Annual Budget'!$J$86,'Annual Budget'!$K$86,'Annual Budget'!$J$87,'Annual Budget'!$K$87,'Annual Budget'!$J$88,'Annual Budget'!$K$88,'Annual Budget'!$J$89,'Annual Budget'!$K$89</definedName>
    <definedName name="QB_FORMULA_9" localSheetId="6" hidden="1">'General Ledger'!$U$159,'General Ledger'!$U$160,'General Ledger'!$U$161,'General Ledger'!$U$162,'General Ledger'!$U$163,'General Ledger'!$U$164,'General Ledger'!$U$165,'General Ledger'!$U$166,'General Ledger'!$U$167,'General Ledger'!$U$168,'General Ledger'!$U$169,'General Ledger'!$U$170,'General Ledger'!$U$171,'General Ledger'!$U$172,'General Ledger'!$U$173,'General Ledger'!$U$174</definedName>
    <definedName name="QB_FORMULA_9" localSheetId="4" hidden="1">'Pl Class'!$AJ$31,'Pl Class'!$L$32,'Pl Class'!$R$32,'Pl Class'!$Z$32,'Pl Class'!$AH$32,'Pl Class'!$AJ$32,'Pl Class'!$L$33,'Pl Class'!$R$33,'Pl Class'!$Z$33,'Pl Class'!$AH$33,'Pl Class'!$AJ$33,'Pl Class'!$L$34,'Pl Class'!$R$34,'Pl Class'!$Z$34,'Pl Class'!$AH$34,'Pl Class'!$AJ$34</definedName>
    <definedName name="QB_FORMULA_9">#REF!,#REF!,#REF!,#REF!,#REF!,#REF!,#REF!,#REF!,#REF!,#REF!,#REF!,#REF!,#REF!,#REF!,#REF!,#REF!</definedName>
    <definedName name="QB_FORMULA_91">#REF!,#REF!,#REF!,#REF!,#REF!,#REF!,#REF!,#REF!,#REF!,#REF!,#REF!,#REF!,#REF!,#REF!</definedName>
    <definedName name="QB_ROW_1" localSheetId="3" hidden="1">'Balance Sheet'!$A$5</definedName>
    <definedName name="QB_ROW_1">#REF!</definedName>
    <definedName name="QB_ROW_10031" localSheetId="3" hidden="1">'Balance Sheet'!$D$43</definedName>
    <definedName name="QB_ROW_10031">#REF!</definedName>
    <definedName name="QB_ROW_1011" localSheetId="3" hidden="1">'Balance Sheet'!$B$6</definedName>
    <definedName name="QB_ROW_1011">#REF!</definedName>
    <definedName name="QB_ROW_102010" localSheetId="6" hidden="1">'General Ledger'!$B$196</definedName>
    <definedName name="QB_ROW_102010">#REF!</definedName>
    <definedName name="QB_ROW_102020" localSheetId="6" hidden="1">'General Ledger'!$C$202</definedName>
    <definedName name="QB_ROW_102020">#REF!</definedName>
    <definedName name="QB_ROW_102030">#REF!</definedName>
    <definedName name="QB_ROW_102310" localSheetId="6" hidden="1">'General Ledger'!$B$204</definedName>
    <definedName name="QB_ROW_102310">#REF!</definedName>
    <definedName name="QB_ROW_102320" localSheetId="6" hidden="1">'General Ledger'!$C$203</definedName>
    <definedName name="QB_ROW_102320">#REF!</definedName>
    <definedName name="QB_ROW_102330">#REF!</definedName>
    <definedName name="QB_ROW_10331" localSheetId="3" hidden="1">'Balance Sheet'!$D$45</definedName>
    <definedName name="QB_ROW_10331">#REF!</definedName>
    <definedName name="QB_ROW_104020" localSheetId="6" hidden="1">'General Ledger'!$C$251</definedName>
    <definedName name="QB_ROW_104020">#REF!</definedName>
    <definedName name="QB_ROW_104230" localSheetId="3" hidden="1">'Balance Sheet'!$D$35</definedName>
    <definedName name="QB_ROW_104230">#REF!</definedName>
    <definedName name="QB_ROW_104320" localSheetId="6" hidden="1">'General Ledger'!$C$252</definedName>
    <definedName name="QB_ROW_104320">#REF!</definedName>
    <definedName name="QB_ROW_105010" localSheetId="6" hidden="1">'General Ledger'!$B$568</definedName>
    <definedName name="QB_ROW_105010">#REF!</definedName>
    <definedName name="QB_ROW_105310" localSheetId="6" hidden="1">'General Ledger'!$B$569</definedName>
    <definedName name="QB_ROW_105310">#REF!</definedName>
    <definedName name="QB_ROW_110010" localSheetId="6" hidden="1">'General Ledger'!$B$106</definedName>
    <definedName name="QB_ROW_110010">#REF!</definedName>
    <definedName name="QB_ROW_110230" localSheetId="3" hidden="1">'Balance Sheet'!$D$14</definedName>
    <definedName name="QB_ROW_110230">#REF!</definedName>
    <definedName name="QB_ROW_11031" localSheetId="3" hidden="1">'Balance Sheet'!$D$46</definedName>
    <definedName name="QB_ROW_11031">#REF!</definedName>
    <definedName name="QB_ROW_110310" localSheetId="6" hidden="1">'General Ledger'!$B$121</definedName>
    <definedName name="QB_ROW_110310">#REF!</definedName>
    <definedName name="QB_ROW_111010" localSheetId="6" hidden="1">'General Ledger'!$B$96</definedName>
    <definedName name="QB_ROW_111010">#REF!</definedName>
    <definedName name="QB_ROW_111230" localSheetId="3" hidden="1">'Balance Sheet'!$D$13</definedName>
    <definedName name="QB_ROW_111230">#REF!</definedName>
    <definedName name="QB_ROW_111310" localSheetId="6" hidden="1">'General Ledger'!$B$105</definedName>
    <definedName name="QB_ROW_111310">#REF!</definedName>
    <definedName name="QB_ROW_113210">#REF!</definedName>
    <definedName name="QB_ROW_11331" localSheetId="3" hidden="1">'Balance Sheet'!$D$48</definedName>
    <definedName name="QB_ROW_11331">#REF!</definedName>
    <definedName name="QB_ROW_114010" localSheetId="6" hidden="1">'General Ledger'!$B$215</definedName>
    <definedName name="QB_ROW_114010">#REF!</definedName>
    <definedName name="QB_ROW_114230">#REF!</definedName>
    <definedName name="QB_ROW_114310" localSheetId="6" hidden="1">'General Ledger'!$B$216</definedName>
    <definedName name="QB_ROW_114310">#REF!</definedName>
    <definedName name="QB_ROW_120010" localSheetId="6" hidden="1">'General Ledger'!$B$1533</definedName>
    <definedName name="QB_ROW_12031" localSheetId="3" hidden="1">'Balance Sheet'!$D$49</definedName>
    <definedName name="QB_ROW_12031">#REF!</definedName>
    <definedName name="QB_ROW_120310" localSheetId="6" hidden="1">'General Ledger'!$B$1534</definedName>
    <definedName name="QB_ROW_123010" localSheetId="6" hidden="1">'General Ledger'!$B$1527</definedName>
    <definedName name="QB_ROW_12331" localSheetId="3" hidden="1">'Balance Sheet'!$D$56</definedName>
    <definedName name="QB_ROW_12331">#REF!</definedName>
    <definedName name="QB_ROW_123310" localSheetId="6" hidden="1">'General Ledger'!$B$1528</definedName>
    <definedName name="QB_ROW_124020" localSheetId="6" hidden="1">'General Ledger'!$C$426</definedName>
    <definedName name="QB_ROW_124020">#REF!</definedName>
    <definedName name="QB_ROW_124320" localSheetId="6" hidden="1">'General Ledger'!$C$427</definedName>
    <definedName name="QB_ROW_124320">#REF!</definedName>
    <definedName name="QB_ROW_131010" localSheetId="6" hidden="1">'General Ledger'!$B$1339</definedName>
    <definedName name="QB_ROW_131020" localSheetId="6" hidden="1">'General Ledger'!$C$1356</definedName>
    <definedName name="QB_ROW_131040" localSheetId="7" hidden="1">'Annual Budget'!$E$177</definedName>
    <definedName name="QB_ROW_131040">'BvA Detail'!#REF!</definedName>
    <definedName name="QB_ROW_1310400" localSheetId="4" hidden="1">'Pl Class'!$E$120</definedName>
    <definedName name="QB_ROW_1310400">#REF!</definedName>
    <definedName name="QB_ROW_1311" localSheetId="3" hidden="1">'Balance Sheet'!$B$24</definedName>
    <definedName name="QB_ROW_1311">#REF!</definedName>
    <definedName name="QB_ROW_131310" localSheetId="6" hidden="1">'General Ledger'!$B$1358</definedName>
    <definedName name="QB_ROW_131320" localSheetId="6" hidden="1">'General Ledger'!$C$1357</definedName>
    <definedName name="QB_ROW_131340" localSheetId="7" hidden="1">'Annual Budget'!$E$181</definedName>
    <definedName name="QB_ROW_131340">'BvA Detail'!#REF!</definedName>
    <definedName name="QB_ROW_1313400" localSheetId="4" hidden="1">'Pl Class'!$E$124</definedName>
    <definedName name="QB_ROW_1313400">#REF!</definedName>
    <definedName name="QB_ROW_137010" localSheetId="6" hidden="1">'General Ledger'!$B$677</definedName>
    <definedName name="QB_ROW_137010">#REF!</definedName>
    <definedName name="QB_ROW_137310" localSheetId="6" hidden="1">'General Ledger'!$B$678</definedName>
    <definedName name="QB_ROW_137310">#REF!</definedName>
    <definedName name="QB_ROW_14011" localSheetId="3" hidden="1">'Balance Sheet'!$B$59</definedName>
    <definedName name="QB_ROW_14011">#REF!</definedName>
    <definedName name="QB_ROW_14311" localSheetId="3" hidden="1">'Balance Sheet'!$B$63</definedName>
    <definedName name="QB_ROW_14311">#REF!</definedName>
    <definedName name="QB_ROW_144030" localSheetId="6" hidden="1">'General Ledger'!$D$479</definedName>
    <definedName name="QB_ROW_144030">#REF!</definedName>
    <definedName name="QB_ROW_144330" localSheetId="6" hidden="1">'General Ledger'!$D$480</definedName>
    <definedName name="QB_ROW_144330">#REF!</definedName>
    <definedName name="QB_ROW_145030" localSheetId="6" hidden="1">'General Ledger'!$D$475</definedName>
    <definedName name="QB_ROW_145030">#REF!</definedName>
    <definedName name="QB_ROW_145330" localSheetId="6" hidden="1">'General Ledger'!$D$476</definedName>
    <definedName name="QB_ROW_145330">#REF!</definedName>
    <definedName name="QB_ROW_146030" localSheetId="6" hidden="1">'General Ledger'!$D$473</definedName>
    <definedName name="QB_ROW_146030">#REF!</definedName>
    <definedName name="QB_ROW_146330" localSheetId="6" hidden="1">'General Ledger'!$D$474</definedName>
    <definedName name="QB_ROW_146330">#REF!</definedName>
    <definedName name="QB_ROW_147030" localSheetId="6" hidden="1">'General Ledger'!$D$477</definedName>
    <definedName name="QB_ROW_147030">#REF!</definedName>
    <definedName name="QB_ROW_147330" localSheetId="6" hidden="1">'General Ledger'!$D$478</definedName>
    <definedName name="QB_ROW_147330">#REF!</definedName>
    <definedName name="QB_ROW_150030" localSheetId="6" hidden="1">'General Ledger'!$D$463</definedName>
    <definedName name="QB_ROW_150030">#REF!</definedName>
    <definedName name="QB_ROW_15020" localSheetId="6" hidden="1">'General Ledger'!$C$633</definedName>
    <definedName name="QB_ROW_15020">#REF!</definedName>
    <definedName name="QB_ROW_150330" localSheetId="6" hidden="1">'General Ledger'!$D$464</definedName>
    <definedName name="QB_ROW_150330">#REF!</definedName>
    <definedName name="QB_ROW_151030" localSheetId="6" hidden="1">'General Ledger'!$D$469</definedName>
    <definedName name="QB_ROW_151030">#REF!</definedName>
    <definedName name="QB_ROW_151330" localSheetId="6" hidden="1">'General Ledger'!$D$470</definedName>
    <definedName name="QB_ROW_151330">#REF!</definedName>
    <definedName name="QB_ROW_152030" localSheetId="6" hidden="1">'General Ledger'!$D$471</definedName>
    <definedName name="QB_ROW_152030">#REF!</definedName>
    <definedName name="QB_ROW_152330" localSheetId="6" hidden="1">'General Ledger'!$D$472</definedName>
    <definedName name="QB_ROW_152330">#REF!</definedName>
    <definedName name="QB_ROW_15250" localSheetId="7" hidden="1">'Annual Budget'!$F$20</definedName>
    <definedName name="QB_ROW_15250">'BvA Detail'!#REF!</definedName>
    <definedName name="QB_ROW_152500" localSheetId="4" hidden="1">'Pl Class'!$F$16</definedName>
    <definedName name="QB_ROW_152500">#REF!</definedName>
    <definedName name="QB_ROW_153030" localSheetId="6" hidden="1">'General Ledger'!$D$467</definedName>
    <definedName name="QB_ROW_153030">#REF!</definedName>
    <definedName name="QB_ROW_15320" localSheetId="6" hidden="1">'General Ledger'!$C$635</definedName>
    <definedName name="QB_ROW_15320">#REF!</definedName>
    <definedName name="QB_ROW_153330" localSheetId="6" hidden="1">'General Ledger'!$D$468</definedName>
    <definedName name="QB_ROW_153330">#REF!</definedName>
    <definedName name="QB_ROW_154020" localSheetId="6" hidden="1">'General Ledger'!$C$538</definedName>
    <definedName name="QB_ROW_154020">#REF!</definedName>
    <definedName name="QB_ROW_154320" localSheetId="6" hidden="1">'General Ledger'!$C$539</definedName>
    <definedName name="QB_ROW_154320">#REF!</definedName>
    <definedName name="QB_ROW_1573210">#REF!</definedName>
    <definedName name="QB_ROW_158030" localSheetId="6" hidden="1">'General Ledger'!$D$465</definedName>
    <definedName name="QB_ROW_158030">#REF!</definedName>
    <definedName name="QB_ROW_158330" localSheetId="6" hidden="1">'General Ledger'!$D$466</definedName>
    <definedName name="QB_ROW_158330">#REF!</definedName>
    <definedName name="QB_ROW_159020" localSheetId="6" hidden="1">'General Ledger'!$C$1518</definedName>
    <definedName name="QB_ROW_159320" localSheetId="6" hidden="1">'General Ledger'!$C$1519</definedName>
    <definedName name="QB_ROW_161020" localSheetId="6" hidden="1">'General Ledger'!$C$1520</definedName>
    <definedName name="QB_ROW_161320" localSheetId="6" hidden="1">'General Ledger'!$C$1521</definedName>
    <definedName name="QB_ROW_163011" localSheetId="6" hidden="1">'General Ledger'!$B$1549</definedName>
    <definedName name="QB_ROW_163311" localSheetId="6" hidden="1">'General Ledger'!$B$1550</definedName>
    <definedName name="QB_ROW_164020" localSheetId="6" hidden="1">'General Ledger'!$C$1522</definedName>
    <definedName name="QB_ROW_164320" localSheetId="6" hidden="1">'General Ledger'!$C$1523</definedName>
    <definedName name="QB_ROW_170010" localSheetId="6" hidden="1">'General Ledger'!$B$1509</definedName>
    <definedName name="QB_ROW_17010" localSheetId="6" hidden="1">'General Ledger'!$B$652</definedName>
    <definedName name="QB_ROW_17010">#REF!</definedName>
    <definedName name="QB_ROW_170310" localSheetId="6" hidden="1">'General Ledger'!$B$1510</definedName>
    <definedName name="QB_ROW_171010" localSheetId="6" hidden="1">'General Ledger'!$B$1529</definedName>
    <definedName name="QB_ROW_171310" localSheetId="6" hidden="1">'General Ledger'!$B$1530</definedName>
    <definedName name="QB_ROW_1717210">#REF!</definedName>
    <definedName name="QB_ROW_172010" localSheetId="6" hidden="1">'General Ledger'!$B$244</definedName>
    <definedName name="QB_ROW_172010">#REF!</definedName>
    <definedName name="QB_ROW_172020" localSheetId="3" hidden="1">'Balance Sheet'!$C$31</definedName>
    <definedName name="QB_ROW_172020" localSheetId="6" hidden="1">'General Ledger'!$C$253</definedName>
    <definedName name="QB_ROW_172020">#REF!</definedName>
    <definedName name="QB_ROW_17221" localSheetId="3" hidden="1">'Balance Sheet'!$C$62</definedName>
    <definedName name="QB_ROW_17221">#REF!</definedName>
    <definedName name="QB_ROW_172310" localSheetId="6" hidden="1">'General Ledger'!$B$255</definedName>
    <definedName name="QB_ROW_172310">#REF!</definedName>
    <definedName name="QB_ROW_172320" localSheetId="3" hidden="1">'Balance Sheet'!$C$36</definedName>
    <definedName name="QB_ROW_172320" localSheetId="6" hidden="1">'General Ledger'!$C$254</definedName>
    <definedName name="QB_ROW_172320">#REF!</definedName>
    <definedName name="QB_ROW_173010" localSheetId="6" hidden="1">'General Ledger'!$B$578</definedName>
    <definedName name="QB_ROW_173010">#REF!</definedName>
    <definedName name="QB_ROW_173020" localSheetId="6" hidden="1">'General Ledger'!$C$649</definedName>
    <definedName name="QB_ROW_173020">#REF!</definedName>
    <definedName name="QB_ROW_173040" localSheetId="7" hidden="1">'Annual Budget'!$E$8</definedName>
    <definedName name="QB_ROW_173040">'BvA Detail'!#REF!</definedName>
    <definedName name="QB_ROW_1730400" localSheetId="4" hidden="1">'Pl Class'!$E$8</definedName>
    <definedName name="QB_ROW_1730400">#REF!</definedName>
    <definedName name="QB_ROW_17310" localSheetId="6" hidden="1">'General Ledger'!$B$653</definedName>
    <definedName name="QB_ROW_17310">#REF!</definedName>
    <definedName name="QB_ROW_173310" localSheetId="6" hidden="1">'General Ledger'!$B$651</definedName>
    <definedName name="QB_ROW_173310">#REF!</definedName>
    <definedName name="QB_ROW_173320" localSheetId="6" hidden="1">'General Ledger'!$C$650</definedName>
    <definedName name="QB_ROW_173320">#REF!</definedName>
    <definedName name="QB_ROW_173340" localSheetId="7" hidden="1">'Annual Budget'!$E$23</definedName>
    <definedName name="QB_ROW_173340">'BvA Detail'!#REF!</definedName>
    <definedName name="QB_ROW_1733400" localSheetId="4" hidden="1">'Pl Class'!$E$19</definedName>
    <definedName name="QB_ROW_1733400">#REF!</definedName>
    <definedName name="QB_ROW_174020" localSheetId="6" hidden="1">'General Ledger'!$C$579</definedName>
    <definedName name="QB_ROW_174020">#REF!</definedName>
    <definedName name="QB_ROW_174030" localSheetId="6" hidden="1">'General Ledger'!$D$586</definedName>
    <definedName name="QB_ROW_174030">#REF!</definedName>
    <definedName name="QB_ROW_174050" localSheetId="7" hidden="1">'Annual Budget'!$F$9</definedName>
    <definedName name="QB_ROW_174050">'BvA Detail'!#REF!</definedName>
    <definedName name="QB_ROW_1740500">#REF!</definedName>
    <definedName name="QB_ROW_174260" localSheetId="7" hidden="1">'Annual Budget'!$G$12</definedName>
    <definedName name="QB_ROW_174260">'BvA Detail'!#REF!</definedName>
    <definedName name="QB_ROW_174320" localSheetId="6" hidden="1">'General Ledger'!$C$589</definedName>
    <definedName name="QB_ROW_174320">#REF!</definedName>
    <definedName name="QB_ROW_174330" localSheetId="6" hidden="1">'General Ledger'!$D$588</definedName>
    <definedName name="QB_ROW_174330">#REF!</definedName>
    <definedName name="QB_ROW_174350" localSheetId="7" hidden="1">'Annual Budget'!$F$13</definedName>
    <definedName name="QB_ROW_174350">'BvA Detail'!#REF!</definedName>
    <definedName name="QB_ROW_1743500" localSheetId="4" hidden="1">'Pl Class'!$F$9</definedName>
    <definedName name="QB_ROW_1743500">#REF!</definedName>
    <definedName name="QB_ROW_175030" localSheetId="6" hidden="1">'General Ledger'!$D$582</definedName>
    <definedName name="QB_ROW_175030">#REF!</definedName>
    <definedName name="QB_ROW_175260" localSheetId="7" hidden="1">'Annual Budget'!$G$11</definedName>
    <definedName name="QB_ROW_175260">'BvA Detail'!#REF!</definedName>
    <definedName name="QB_ROW_1752600">#REF!</definedName>
    <definedName name="QB_ROW_175330" localSheetId="6" hidden="1">'General Ledger'!$D$583</definedName>
    <definedName name="QB_ROW_175330">#REF!</definedName>
    <definedName name="QB_ROW_1756210">#REF!</definedName>
    <definedName name="QB_ROW_176030" localSheetId="6" hidden="1">'General Ledger'!$D$584</definedName>
    <definedName name="QB_ROW_176030">#REF!</definedName>
    <definedName name="QB_ROW_176330" localSheetId="6" hidden="1">'General Ledger'!$D$585</definedName>
    <definedName name="QB_ROW_176330">#REF!</definedName>
    <definedName name="QB_ROW_1766210">#REF!</definedName>
    <definedName name="QB_ROW_177020" localSheetId="6" hidden="1">'General Ledger'!$C$590</definedName>
    <definedName name="QB_ROW_177020">#REF!</definedName>
    <definedName name="QB_ROW_177250" localSheetId="7" hidden="1">'Annual Budget'!$F$14</definedName>
    <definedName name="QB_ROW_177250">'BvA Detail'!#REF!</definedName>
    <definedName name="QB_ROW_1772500" localSheetId="4" hidden="1">'Pl Class'!$F$10</definedName>
    <definedName name="QB_ROW_1772500">#REF!</definedName>
    <definedName name="QB_ROW_177320" localSheetId="6" hidden="1">'General Ledger'!$C$592</definedName>
    <definedName name="QB_ROW_177320">#REF!</definedName>
    <definedName name="QB_ROW_178020" localSheetId="6" hidden="1">'General Ledger'!$C$593</definedName>
    <definedName name="QB_ROW_178020">#REF!</definedName>
    <definedName name="QB_ROW_178030" localSheetId="6" hidden="1">'General Ledger'!$D$628</definedName>
    <definedName name="QB_ROW_178030">#REF!</definedName>
    <definedName name="QB_ROW_178050" localSheetId="7" hidden="1">'Annual Budget'!$F$15</definedName>
    <definedName name="QB_ROW_178050">'BvA Detail'!#REF!</definedName>
    <definedName name="QB_ROW_1780500" localSheetId="4" hidden="1">'Pl Class'!$F$11</definedName>
    <definedName name="QB_ROW_1780500">#REF!</definedName>
    <definedName name="QB_ROW_178320" localSheetId="6" hidden="1">'General Ledger'!$C$630</definedName>
    <definedName name="QB_ROW_178320">#REF!</definedName>
    <definedName name="QB_ROW_178330" localSheetId="6" hidden="1">'General Ledger'!$D$629</definedName>
    <definedName name="QB_ROW_178330">#REF!</definedName>
    <definedName name="QB_ROW_178350" localSheetId="7" hidden="1">'Annual Budget'!$F$19</definedName>
    <definedName name="QB_ROW_178350">'BvA Detail'!#REF!</definedName>
    <definedName name="QB_ROW_1783500" localSheetId="4" hidden="1">'Pl Class'!$F$15</definedName>
    <definedName name="QB_ROW_1783500">#REF!</definedName>
    <definedName name="QB_ROW_179020" localSheetId="6" hidden="1">'General Ledger'!$C$631</definedName>
    <definedName name="QB_ROW_179020">#REF!</definedName>
    <definedName name="QB_ROW_179320" localSheetId="6" hidden="1">'General Ledger'!$C$632</definedName>
    <definedName name="QB_ROW_179320">#REF!</definedName>
    <definedName name="QB_ROW_180020" localSheetId="6" hidden="1">'General Ledger'!$C$636</definedName>
    <definedName name="QB_ROW_180020">#REF!</definedName>
    <definedName name="QB_ROW_18030" localSheetId="6" hidden="1">'General Ledger'!$D$623</definedName>
    <definedName name="QB_ROW_18030">#REF!</definedName>
    <definedName name="QB_ROW_180320" localSheetId="6" hidden="1">'General Ledger'!$C$637</definedName>
    <definedName name="QB_ROW_180320">#REF!</definedName>
    <definedName name="QB_ROW_181020" localSheetId="6" hidden="1">'General Ledger'!$C$638</definedName>
    <definedName name="QB_ROW_181020">#REF!</definedName>
    <definedName name="QB_ROW_181250" localSheetId="7" hidden="1">'Annual Budget'!$F$21</definedName>
    <definedName name="QB_ROW_181250">'BvA Detail'!#REF!</definedName>
    <definedName name="QB_ROW_1812500" localSheetId="4" hidden="1">'Pl Class'!$F$17</definedName>
    <definedName name="QB_ROW_1812500">#REF!</definedName>
    <definedName name="QB_ROW_181320" localSheetId="6" hidden="1">'General Ledger'!$C$640</definedName>
    <definedName name="QB_ROW_181320">#REF!</definedName>
    <definedName name="QB_ROW_182020" localSheetId="6" hidden="1">'General Ledger'!$C$641</definedName>
    <definedName name="QB_ROW_182020">#REF!</definedName>
    <definedName name="QB_ROW_182250" localSheetId="7" hidden="1">'Annual Budget'!$F$22</definedName>
    <definedName name="QB_ROW_182250">'BvA Detail'!#REF!</definedName>
    <definedName name="QB_ROW_1822500" localSheetId="4" hidden="1">'Pl Class'!$F$18</definedName>
    <definedName name="QB_ROW_1822500">#REF!</definedName>
    <definedName name="QB_ROW_182320" localSheetId="6" hidden="1">'General Ledger'!$C$646</definedName>
    <definedName name="QB_ROW_182320">#REF!</definedName>
    <definedName name="QB_ROW_18260" localSheetId="7" hidden="1">'Annual Budget'!$G$18</definedName>
    <definedName name="QB_ROW_18260">'BvA Detail'!#REF!</definedName>
    <definedName name="QB_ROW_182600" localSheetId="4" hidden="1">'Pl Class'!$G$14</definedName>
    <definedName name="QB_ROW_182600">#REF!</definedName>
    <definedName name="QB_ROW_18301" localSheetId="7" hidden="1">'Annual Budget'!$A$197</definedName>
    <definedName name="QB_ROW_18301">'BvA Detail'!#REF!</definedName>
    <definedName name="QB_ROW_183010" localSheetId="4" hidden="1">'Pl Class'!$A$132</definedName>
    <definedName name="QB_ROW_183010">#REF!</definedName>
    <definedName name="QB_ROW_183020" localSheetId="6" hidden="1">'General Ledger'!$C$647</definedName>
    <definedName name="QB_ROW_183020">#REF!</definedName>
    <definedName name="QB_ROW_18330" localSheetId="6" hidden="1">'General Ledger'!$D$625</definedName>
    <definedName name="QB_ROW_18330">#REF!</definedName>
    <definedName name="QB_ROW_183320" localSheetId="6" hidden="1">'General Ledger'!$C$648</definedName>
    <definedName name="QB_ROW_183320">#REF!</definedName>
    <definedName name="QB_ROW_1836210">#REF!</definedName>
    <definedName name="QB_ROW_184010" localSheetId="6" hidden="1">'General Ledger'!$B$1491</definedName>
    <definedName name="QB_ROW_184310" localSheetId="6" hidden="1">'General Ledger'!$B$1492</definedName>
    <definedName name="QB_ROW_1847210">#REF!</definedName>
    <definedName name="QB_ROW_185010" localSheetId="6" hidden="1">'General Ledger'!$B$679</definedName>
    <definedName name="QB_ROW_185010">#REF!</definedName>
    <definedName name="QB_ROW_185020" localSheetId="6" hidden="1">'General Ledger'!$C$800</definedName>
    <definedName name="QB_ROW_185020">#REF!</definedName>
    <definedName name="QB_ROW_185040" localSheetId="7" hidden="1">'Annual Budget'!$E$30</definedName>
    <definedName name="QB_ROW_185040">'BvA Detail'!#REF!</definedName>
    <definedName name="QB_ROW_1850400" localSheetId="4" hidden="1">'Pl Class'!$E$26</definedName>
    <definedName name="QB_ROW_1850400">#REF!</definedName>
    <definedName name="QB_ROW_185310" localSheetId="6" hidden="1">'General Ledger'!$B$802</definedName>
    <definedName name="QB_ROW_185310">#REF!</definedName>
    <definedName name="QB_ROW_185320" localSheetId="6" hidden="1">'General Ledger'!$C$801</definedName>
    <definedName name="QB_ROW_185320">#REF!</definedName>
    <definedName name="QB_ROW_185340" localSheetId="7" hidden="1">'Annual Budget'!$E$51</definedName>
    <definedName name="QB_ROW_185340">'BvA Detail'!#REF!</definedName>
    <definedName name="QB_ROW_1853400" localSheetId="4" hidden="1">'Pl Class'!$E$40</definedName>
    <definedName name="QB_ROW_1853400">#REF!</definedName>
    <definedName name="QB_ROW_186020" localSheetId="6" hidden="1">'General Ledger'!$C$680</definedName>
    <definedName name="QB_ROW_186020">#REF!</definedName>
    <definedName name="QB_ROW_186250" localSheetId="7" hidden="1">'Annual Budget'!$F$31</definedName>
    <definedName name="QB_ROW_186250">'BvA Detail'!#REF!</definedName>
    <definedName name="QB_ROW_1862500" localSheetId="4" hidden="1">'Pl Class'!$F$27</definedName>
    <definedName name="QB_ROW_1862500">#REF!</definedName>
    <definedName name="QB_ROW_186320" localSheetId="6" hidden="1">'General Ledger'!$C$688</definedName>
    <definedName name="QB_ROW_186320">#REF!</definedName>
    <definedName name="QB_ROW_187020" localSheetId="6" hidden="1">'General Ledger'!$C$689</definedName>
    <definedName name="QB_ROW_187020">#REF!</definedName>
    <definedName name="QB_ROW_187250" localSheetId="7" hidden="1">'Annual Budget'!$F$32</definedName>
    <definedName name="QB_ROW_187250">'BvA Detail'!#REF!</definedName>
    <definedName name="QB_ROW_1872500" localSheetId="4" hidden="1">'Pl Class'!$F$28</definedName>
    <definedName name="QB_ROW_1872500">#REF!</definedName>
    <definedName name="QB_ROW_187320" localSheetId="6" hidden="1">'General Ledger'!$C$695</definedName>
    <definedName name="QB_ROW_187320">#REF!</definedName>
    <definedName name="QB_ROW_188020" localSheetId="6" hidden="1">'General Ledger'!$C$696</definedName>
    <definedName name="QB_ROW_188020">#REF!</definedName>
    <definedName name="QB_ROW_188250" localSheetId="7" hidden="1">'Annual Budget'!$F$33</definedName>
    <definedName name="QB_ROW_1882500" localSheetId="4" hidden="1">'Pl Class'!$F$29</definedName>
    <definedName name="QB_ROW_188320" localSheetId="6" hidden="1">'General Ledger'!$C$698</definedName>
    <definedName name="QB_ROW_188320">#REF!</definedName>
    <definedName name="QB_ROW_189020" localSheetId="6" hidden="1">'General Ledger'!$C$699</definedName>
    <definedName name="QB_ROW_189020">#REF!</definedName>
    <definedName name="QB_ROW_189250" localSheetId="7" hidden="1">'Annual Budget'!$F$34</definedName>
    <definedName name="QB_ROW_189250">'BvA Detail'!#REF!</definedName>
    <definedName name="QB_ROW_1892500" localSheetId="4" hidden="1">'Pl Class'!$F$30</definedName>
    <definedName name="QB_ROW_1892500">#REF!</definedName>
    <definedName name="QB_ROW_189320" localSheetId="6" hidden="1">'General Ledger'!$C$701</definedName>
    <definedName name="QB_ROW_189320">#REF!</definedName>
    <definedName name="QB_ROW_190020" localSheetId="6" hidden="1">'General Ledger'!$C$702</definedName>
    <definedName name="QB_ROW_190020">#REF!</definedName>
    <definedName name="QB_ROW_19011" localSheetId="7" hidden="1">'Annual Budget'!$B$6</definedName>
    <definedName name="QB_ROW_19011">'BvA Detail'!#REF!</definedName>
    <definedName name="QB_ROW_190110" localSheetId="4" hidden="1">'Pl Class'!$B$6</definedName>
    <definedName name="QB_ROW_190110">#REF!</definedName>
    <definedName name="QB_ROW_190250" localSheetId="7" hidden="1">'Annual Budget'!$F$35</definedName>
    <definedName name="QB_ROW_190250">'BvA Detail'!#REF!</definedName>
    <definedName name="QB_ROW_1902500" localSheetId="4" hidden="1">'Pl Class'!$F$31</definedName>
    <definedName name="QB_ROW_1902500">#REF!</definedName>
    <definedName name="QB_ROW_19030" localSheetId="6" hidden="1">'General Ledger'!$D$619</definedName>
    <definedName name="QB_ROW_19030">#REF!</definedName>
    <definedName name="QB_ROW_190320" localSheetId="6" hidden="1">'General Ledger'!$C$704</definedName>
    <definedName name="QB_ROW_190320">#REF!</definedName>
    <definedName name="QB_ROW_191020" localSheetId="6" hidden="1">'General Ledger'!$C$705</definedName>
    <definedName name="QB_ROW_191020">#REF!</definedName>
    <definedName name="QB_ROW_191320" localSheetId="6" hidden="1">'General Ledger'!$C$706</definedName>
    <definedName name="QB_ROW_191320">#REF!</definedName>
    <definedName name="QB_ROW_192020" localSheetId="6" hidden="1">'General Ledger'!$C$707</definedName>
    <definedName name="QB_ROW_192020">#REF!</definedName>
    <definedName name="QB_ROW_192250" localSheetId="7" hidden="1">'Annual Budget'!$F$36</definedName>
    <definedName name="QB_ROW_192320" localSheetId="6" hidden="1">'General Ledger'!$C$708</definedName>
    <definedName name="QB_ROW_192320">#REF!</definedName>
    <definedName name="QB_ROW_1924210">#REF!</definedName>
    <definedName name="QB_ROW_19260" localSheetId="7" hidden="1">'Annual Budget'!$G$17</definedName>
    <definedName name="QB_ROW_19260">'BvA Detail'!#REF!</definedName>
    <definedName name="QB_ROW_192600" localSheetId="4" hidden="1">'Pl Class'!$G$13</definedName>
    <definedName name="QB_ROW_192600">#REF!</definedName>
    <definedName name="QB_ROW_193020" localSheetId="6" hidden="1">'General Ledger'!$C$709</definedName>
    <definedName name="QB_ROW_193020">#REF!</definedName>
    <definedName name="QB_ROW_19311" localSheetId="7" hidden="1">'Annual Budget'!$B$196</definedName>
    <definedName name="QB_ROW_19311">'BvA Detail'!#REF!</definedName>
    <definedName name="QB_ROW_193110" localSheetId="4" hidden="1">'Pl Class'!$B$131</definedName>
    <definedName name="QB_ROW_193110">#REF!</definedName>
    <definedName name="QB_ROW_193250" localSheetId="7" hidden="1">'Annual Budget'!$F$37</definedName>
    <definedName name="QB_ROW_193250">'BvA Detail'!#REF!</definedName>
    <definedName name="QB_ROW_1932500" localSheetId="4" hidden="1">'Pl Class'!$F$32</definedName>
    <definedName name="QB_ROW_1932500">#REF!</definedName>
    <definedName name="QB_ROW_19330" localSheetId="6" hidden="1">'General Ledger'!$D$622</definedName>
    <definedName name="QB_ROW_19330">#REF!</definedName>
    <definedName name="QB_ROW_193320" localSheetId="6" hidden="1">'General Ledger'!$C$713</definedName>
    <definedName name="QB_ROW_193320">#REF!</definedName>
    <definedName name="QB_ROW_194020" localSheetId="6" hidden="1">'General Ledger'!$C$714</definedName>
    <definedName name="QB_ROW_194020">#REF!</definedName>
    <definedName name="QB_ROW_194250" localSheetId="7" hidden="1">'Annual Budget'!$F$38</definedName>
    <definedName name="QB_ROW_194250">'BvA Detail'!#REF!</definedName>
    <definedName name="QB_ROW_1942500" localSheetId="4" hidden="1">'Pl Class'!$F$33</definedName>
    <definedName name="QB_ROW_1942500">#REF!</definedName>
    <definedName name="QB_ROW_194320" localSheetId="6" hidden="1">'General Ledger'!$C$722</definedName>
    <definedName name="QB_ROW_194320">#REF!</definedName>
    <definedName name="QB_ROW_195020" localSheetId="6" hidden="1">'General Ledger'!$C$723</definedName>
    <definedName name="QB_ROW_195020">#REF!</definedName>
    <definedName name="QB_ROW_195250" localSheetId="7" hidden="1">'Annual Budget'!$F$39</definedName>
    <definedName name="QB_ROW_195250">'BvA Detail'!#REF!</definedName>
    <definedName name="QB_ROW_1952500" localSheetId="4" hidden="1">'Pl Class'!$F$34</definedName>
    <definedName name="QB_ROW_1952500">#REF!</definedName>
    <definedName name="QB_ROW_195320" localSheetId="6" hidden="1">'General Ledger'!$C$727</definedName>
    <definedName name="QB_ROW_195320">#REF!</definedName>
    <definedName name="QB_ROW_196020" localSheetId="6" hidden="1">'General Ledger'!$C$728</definedName>
    <definedName name="QB_ROW_196020">#REF!</definedName>
    <definedName name="QB_ROW_196250" localSheetId="7" hidden="1">'Annual Budget'!$F$40</definedName>
    <definedName name="QB_ROW_196250">'BvA Detail'!#REF!</definedName>
    <definedName name="QB_ROW_1962500" localSheetId="4" hidden="1">'Pl Class'!$F$35</definedName>
    <definedName name="QB_ROW_1962500">#REF!</definedName>
    <definedName name="QB_ROW_196320" localSheetId="6" hidden="1">'General Ledger'!$C$743</definedName>
    <definedName name="QB_ROW_196320">#REF!</definedName>
    <definedName name="QB_ROW_1964210">#REF!</definedName>
    <definedName name="QB_ROW_197020" localSheetId="6" hidden="1">'General Ledger'!$C$744</definedName>
    <definedName name="QB_ROW_197020">#REF!</definedName>
    <definedName name="QB_ROW_197250" localSheetId="7" hidden="1">'Annual Budget'!$F$41</definedName>
    <definedName name="QB_ROW_197250">'BvA Detail'!#REF!</definedName>
    <definedName name="QB_ROW_1972500" localSheetId="4" hidden="1">'Pl Class'!$F$36</definedName>
    <definedName name="QB_ROW_1972500">#REF!</definedName>
    <definedName name="QB_ROW_197320" localSheetId="6" hidden="1">'General Ledger'!$C$746</definedName>
    <definedName name="QB_ROW_197320">#REF!</definedName>
    <definedName name="QB_ROW_198020" localSheetId="6" hidden="1">'General Ledger'!$C$752</definedName>
    <definedName name="QB_ROW_198020">#REF!</definedName>
    <definedName name="QB_ROW_198250" localSheetId="7" hidden="1">'Annual Budget'!$F$43</definedName>
    <definedName name="QB_ROW_198250">'BvA Detail'!#REF!</definedName>
    <definedName name="QB_ROW_1982500" localSheetId="4" hidden="1">'Pl Class'!$F$38</definedName>
    <definedName name="QB_ROW_1982500">#REF!</definedName>
    <definedName name="QB_ROW_198320" localSheetId="6" hidden="1">'General Ledger'!$C$777</definedName>
    <definedName name="QB_ROW_198320">#REF!</definedName>
    <definedName name="QB_ROW_199020" localSheetId="6" hidden="1">'General Ledger'!$C$778</definedName>
    <definedName name="QB_ROW_199020">#REF!</definedName>
    <definedName name="QB_ROW_199320" localSheetId="6" hidden="1">'General Ledger'!$C$779</definedName>
    <definedName name="QB_ROW_199320">#REF!</definedName>
    <definedName name="QB_ROW_200020" localSheetId="6" hidden="1">'General Ledger'!$C$780</definedName>
    <definedName name="QB_ROW_200020">#REF!</definedName>
    <definedName name="QB_ROW_20010" localSheetId="6" hidden="1">'General Ledger'!$B$656</definedName>
    <definedName name="QB_ROW_20010">#REF!</definedName>
    <definedName name="QB_ROW_20031" localSheetId="7" hidden="1">'Annual Budget'!$D$7</definedName>
    <definedName name="QB_ROW_20031">'BvA Detail'!#REF!</definedName>
    <definedName name="QB_ROW_200310" localSheetId="4" hidden="1">'Pl Class'!$D$7</definedName>
    <definedName name="QB_ROW_200310">#REF!</definedName>
    <definedName name="QB_ROW_200320" localSheetId="6" hidden="1">'General Ledger'!$C$781</definedName>
    <definedName name="QB_ROW_200320">#REF!</definedName>
    <definedName name="QB_ROW_201020" localSheetId="6" hidden="1">'General Ledger'!$C$782</definedName>
    <definedName name="QB_ROW_201020">#REF!</definedName>
    <definedName name="QB_ROW_201250" localSheetId="7" hidden="1">'Annual Budget'!$F$44</definedName>
    <definedName name="QB_ROW_201250">'BvA Detail'!#REF!</definedName>
    <definedName name="QB_ROW_2012500">#REF!</definedName>
    <definedName name="QB_ROW_201320" localSheetId="6" hidden="1">'General Ledger'!$C$783</definedName>
    <definedName name="QB_ROW_201320">#REF!</definedName>
    <definedName name="QB_ROW_202020" localSheetId="6" hidden="1">'General Ledger'!$C$784</definedName>
    <definedName name="QB_ROW_202020">#REF!</definedName>
    <definedName name="QB_ROW_2021" localSheetId="3" hidden="1">'Balance Sheet'!$C$7</definedName>
    <definedName name="QB_ROW_2021">#REF!</definedName>
    <definedName name="QB_ROW_202250" localSheetId="7" hidden="1">'Annual Budget'!$F$45</definedName>
    <definedName name="QB_ROW_202250">'BvA Detail'!#REF!</definedName>
    <definedName name="QB_ROW_2022500">#REF!</definedName>
    <definedName name="QB_ROW_202320" localSheetId="6" hidden="1">'General Ledger'!$C$785</definedName>
    <definedName name="QB_ROW_202320">#REF!</definedName>
    <definedName name="QB_ROW_203020" localSheetId="6" hidden="1">'General Ledger'!$C$786</definedName>
    <definedName name="QB_ROW_203020">#REF!</definedName>
    <definedName name="QB_ROW_20310" localSheetId="6" hidden="1">'General Ledger'!$B$657</definedName>
    <definedName name="QB_ROW_20310">#REF!</definedName>
    <definedName name="QB_ROW_203250" localSheetId="7" hidden="1">'Annual Budget'!$F$46</definedName>
    <definedName name="QB_ROW_203250">'BvA Detail'!#REF!</definedName>
    <definedName name="QB_ROW_20331" localSheetId="7" hidden="1">'Annual Budget'!$D$27</definedName>
    <definedName name="QB_ROW_20331">'BvA Detail'!#REF!</definedName>
    <definedName name="QB_ROW_203310" localSheetId="4" hidden="1">'Pl Class'!$D$23</definedName>
    <definedName name="QB_ROW_203310">#REF!</definedName>
    <definedName name="QB_ROW_203320" localSheetId="6" hidden="1">'General Ledger'!$C$787</definedName>
    <definedName name="QB_ROW_203320">#REF!</definedName>
    <definedName name="QB_ROW_204020" localSheetId="6" hidden="1">'General Ledger'!$C$788</definedName>
    <definedName name="QB_ROW_204020">#REF!</definedName>
    <definedName name="QB_ROW_204250" localSheetId="7" hidden="1">'Annual Budget'!$F$47</definedName>
    <definedName name="QB_ROW_204250">'BvA Detail'!#REF!</definedName>
    <definedName name="QB_ROW_2042500" localSheetId="4" hidden="1">'Pl Class'!$F$39</definedName>
    <definedName name="QB_ROW_2042500">#REF!</definedName>
    <definedName name="QB_ROW_204320" localSheetId="6" hidden="1">'General Ledger'!$C$791</definedName>
    <definedName name="QB_ROW_204320">#REF!</definedName>
    <definedName name="QB_ROW_205020" localSheetId="6" hidden="1">'General Ledger'!$C$792</definedName>
    <definedName name="QB_ROW_205020">#REF!</definedName>
    <definedName name="QB_ROW_205250" localSheetId="7" hidden="1">'Annual Budget'!$F$48</definedName>
    <definedName name="QB_ROW_205250">'BvA Detail'!#REF!</definedName>
    <definedName name="QB_ROW_205320" localSheetId="6" hidden="1">'General Ledger'!$C$793</definedName>
    <definedName name="QB_ROW_205320">#REF!</definedName>
    <definedName name="QB_ROW_206020" localSheetId="6" hidden="1">'General Ledger'!$C$794</definedName>
    <definedName name="QB_ROW_206020">#REF!</definedName>
    <definedName name="QB_ROW_206250" localSheetId="7" hidden="1">'Annual Budget'!$F$49</definedName>
    <definedName name="QB_ROW_206250">'BvA Detail'!#REF!</definedName>
    <definedName name="QB_ROW_2062500">#REF!</definedName>
    <definedName name="QB_ROW_206320" localSheetId="6" hidden="1">'General Ledger'!$C$795</definedName>
    <definedName name="QB_ROW_206320">#REF!</definedName>
    <definedName name="QB_ROW_207020" localSheetId="6" hidden="1">'General Ledger'!$C$796</definedName>
    <definedName name="QB_ROW_207020">#REF!</definedName>
    <definedName name="QB_ROW_207250" localSheetId="7" hidden="1">'Annual Budget'!$F$50</definedName>
    <definedName name="QB_ROW_207250">'BvA Detail'!#REF!</definedName>
    <definedName name="QB_ROW_2072500">#REF!</definedName>
    <definedName name="QB_ROW_207320" localSheetId="6" hidden="1">'General Ledger'!$C$797</definedName>
    <definedName name="QB_ROW_207320">#REF!</definedName>
    <definedName name="QB_ROW_208010" localSheetId="6" hidden="1">'General Ledger'!$B$803</definedName>
    <definedName name="QB_ROW_208010">#REF!</definedName>
    <definedName name="QB_ROW_208020" localSheetId="6" hidden="1">'General Ledger'!$C$871</definedName>
    <definedName name="QB_ROW_208020">#REF!</definedName>
    <definedName name="QB_ROW_208040" localSheetId="7" hidden="1">'Annual Budget'!$E$52</definedName>
    <definedName name="QB_ROW_208040">'BvA Detail'!#REF!</definedName>
    <definedName name="QB_ROW_2080400" localSheetId="4" hidden="1">'Pl Class'!$E$41</definedName>
    <definedName name="QB_ROW_2080400">#REF!</definedName>
    <definedName name="QB_ROW_208310" localSheetId="6" hidden="1">'General Ledger'!$B$873</definedName>
    <definedName name="QB_ROW_208310">#REF!</definedName>
    <definedName name="QB_ROW_208320" localSheetId="6" hidden="1">'General Ledger'!$C$872</definedName>
    <definedName name="QB_ROW_208320">#REF!</definedName>
    <definedName name="QB_ROW_208340" localSheetId="7" hidden="1">'Annual Budget'!$E$72</definedName>
    <definedName name="QB_ROW_208340">'BvA Detail'!#REF!</definedName>
    <definedName name="QB_ROW_2083400" localSheetId="4" hidden="1">'Pl Class'!$E$54</definedName>
    <definedName name="QB_ROW_2083400">#REF!</definedName>
    <definedName name="QB_ROW_209020" localSheetId="6" hidden="1">'General Ledger'!$C$804</definedName>
    <definedName name="QB_ROW_209020">#REF!</definedName>
    <definedName name="QB_ROW_209320" localSheetId="6" hidden="1">'General Ledger'!$C$805</definedName>
    <definedName name="QB_ROW_209320">#REF!</definedName>
    <definedName name="QB_ROW_210020" localSheetId="6" hidden="1">'General Ledger'!$C$809</definedName>
    <definedName name="QB_ROW_210020">#REF!</definedName>
    <definedName name="QB_ROW_21010" localSheetId="6" hidden="1">'General Ledger'!$B$658</definedName>
    <definedName name="QB_ROW_21010">#REF!</definedName>
    <definedName name="QB_ROW_21020" localSheetId="6" hidden="1">'General Ledger'!$C$662</definedName>
    <definedName name="QB_ROW_21020">#REF!</definedName>
    <definedName name="QB_ROW_210250" localSheetId="7" hidden="1">'Annual Budget'!$F$54</definedName>
    <definedName name="QB_ROW_210250">'BvA Detail'!#REF!</definedName>
    <definedName name="QB_ROW_2102500" localSheetId="4" hidden="1">'Pl Class'!$F$43</definedName>
    <definedName name="QB_ROW_2102500">#REF!</definedName>
    <definedName name="QB_ROW_21031" localSheetId="7" hidden="1">'Annual Budget'!$D$29</definedName>
    <definedName name="QB_ROW_21031">'BvA Detail'!#REF!</definedName>
    <definedName name="QB_ROW_210310" localSheetId="4" hidden="1">'Pl Class'!$D$25</definedName>
    <definedName name="QB_ROW_210310">#REF!</definedName>
    <definedName name="QB_ROW_210320" localSheetId="6" hidden="1">'General Ledger'!$C$811</definedName>
    <definedName name="QB_ROW_210320">#REF!</definedName>
    <definedName name="QB_ROW_21040" localSheetId="7" hidden="1">'Annual Budget'!$E$24</definedName>
    <definedName name="QB_ROW_21040">'BvA Detail'!#REF!</definedName>
    <definedName name="QB_ROW_210400" localSheetId="4" hidden="1">'Pl Class'!$E$20</definedName>
    <definedName name="QB_ROW_210400">#REF!</definedName>
    <definedName name="QB_ROW_211020" localSheetId="6" hidden="1">'General Ledger'!$C$814</definedName>
    <definedName name="QB_ROW_211020">#REF!</definedName>
    <definedName name="QB_ROW_211250" localSheetId="7" hidden="1">'Annual Budget'!$F$55</definedName>
    <definedName name="QB_ROW_211250">'BvA Detail'!#REF!</definedName>
    <definedName name="QB_ROW_2112500" localSheetId="4" hidden="1">'Pl Class'!$F$44</definedName>
    <definedName name="QB_ROW_2112500">#REF!</definedName>
    <definedName name="QB_ROW_211320" localSheetId="6" hidden="1">'General Ledger'!$C$818</definedName>
    <definedName name="QB_ROW_211320">#REF!</definedName>
    <definedName name="QB_ROW_212020" localSheetId="6" hidden="1">'General Ledger'!$C$843</definedName>
    <definedName name="QB_ROW_212020">#REF!</definedName>
    <definedName name="QB_ROW_212030" localSheetId="6" hidden="1">'General Ledger'!$D$859</definedName>
    <definedName name="QB_ROW_212030">#REF!</definedName>
    <definedName name="QB_ROW_212050" localSheetId="7" hidden="1">'Annual Budget'!$F$62</definedName>
    <definedName name="QB_ROW_212050">'BvA Detail'!#REF!</definedName>
    <definedName name="QB_ROW_2120500" localSheetId="4" hidden="1">'Pl Class'!$F$50</definedName>
    <definedName name="QB_ROW_2120500">#REF!</definedName>
    <definedName name="QB_ROW_212260" localSheetId="7" hidden="1">'Annual Budget'!$G$68</definedName>
    <definedName name="QB_ROW_212260">'BvA Detail'!#REF!</definedName>
    <definedName name="QB_ROW_2122600">#REF!</definedName>
    <definedName name="QB_ROW_212320" localSheetId="6" hidden="1">'General Ledger'!$C$861</definedName>
    <definedName name="QB_ROW_212320">#REF!</definedName>
    <definedName name="QB_ROW_212330" localSheetId="6" hidden="1">'General Ledger'!$D$860</definedName>
    <definedName name="QB_ROW_212330">#REF!</definedName>
    <definedName name="QB_ROW_212350" localSheetId="7" hidden="1">'Annual Budget'!$F$69</definedName>
    <definedName name="QB_ROW_212350">'BvA Detail'!#REF!</definedName>
    <definedName name="QB_ROW_2123500" localSheetId="4" hidden="1">'Pl Class'!$F$52</definedName>
    <definedName name="QB_ROW_2123500">#REF!</definedName>
    <definedName name="QB_ROW_213030" localSheetId="6" hidden="1">'General Ledger'!$D$844</definedName>
    <definedName name="QB_ROW_213030">#REF!</definedName>
    <definedName name="QB_ROW_21310" localSheetId="6" hidden="1">'General Ledger'!$B$664</definedName>
    <definedName name="QB_ROW_21310">#REF!</definedName>
    <definedName name="QB_ROW_21320" localSheetId="6" hidden="1">'General Ledger'!$C$663</definedName>
    <definedName name="QB_ROW_21320">#REF!</definedName>
    <definedName name="QB_ROW_213260" localSheetId="7" hidden="1">'Annual Budget'!$G$63</definedName>
    <definedName name="QB_ROW_213260">'BvA Detail'!#REF!</definedName>
    <definedName name="QB_ROW_2132600">#REF!</definedName>
    <definedName name="QB_ROW_21331" localSheetId="7" hidden="1">'Annual Budget'!$D$195</definedName>
    <definedName name="QB_ROW_21331">'BvA Detail'!#REF!</definedName>
    <definedName name="QB_ROW_213310" localSheetId="4" hidden="1">'Pl Class'!$D$130</definedName>
    <definedName name="QB_ROW_213310">#REF!</definedName>
    <definedName name="QB_ROW_213330" localSheetId="6" hidden="1">'General Ledger'!$D$845</definedName>
    <definedName name="QB_ROW_213330">#REF!</definedName>
    <definedName name="QB_ROW_21340" localSheetId="7" hidden="1">'Annual Budget'!$E$26</definedName>
    <definedName name="QB_ROW_21340">'BvA Detail'!#REF!</definedName>
    <definedName name="QB_ROW_213400" localSheetId="4" hidden="1">'Pl Class'!$E$22</definedName>
    <definedName name="QB_ROW_213400">#REF!</definedName>
    <definedName name="QB_ROW_214030" localSheetId="6" hidden="1">'General Ledger'!$D$846</definedName>
    <definedName name="QB_ROW_214030">#REF!</definedName>
    <definedName name="QB_ROW_214260" localSheetId="7" hidden="1">'Annual Budget'!$G$64</definedName>
    <definedName name="QB_ROW_214260">'BvA Detail'!#REF!</definedName>
    <definedName name="QB_ROW_214330" localSheetId="6" hidden="1">'General Ledger'!$D$847</definedName>
    <definedName name="QB_ROW_214330">#REF!</definedName>
    <definedName name="QB_ROW_215030" localSheetId="6" hidden="1">'General Ledger'!$D$848</definedName>
    <definedName name="QB_ROW_215030">#REF!</definedName>
    <definedName name="QB_ROW_215260" localSheetId="7" hidden="1">'Annual Budget'!$G$65</definedName>
    <definedName name="QB_ROW_215260">'BvA Detail'!#REF!</definedName>
    <definedName name="QB_ROW_2152600" localSheetId="4" hidden="1">'Pl Class'!$G$51</definedName>
    <definedName name="QB_ROW_2152600">#REF!</definedName>
    <definedName name="QB_ROW_215330" localSheetId="6" hidden="1">'General Ledger'!$D$850</definedName>
    <definedName name="QB_ROW_215330">#REF!</definedName>
    <definedName name="QB_ROW_216020" localSheetId="6" hidden="1">'General Ledger'!$C$862</definedName>
    <definedName name="QB_ROW_216020">#REF!</definedName>
    <definedName name="QB_ROW_216320" localSheetId="6" hidden="1">'General Ledger'!$C$863</definedName>
    <definedName name="QB_ROW_216320">#REF!</definedName>
    <definedName name="QB_ROW_217020" localSheetId="6" hidden="1">'General Ledger'!$C$864</definedName>
    <definedName name="QB_ROW_217020">#REF!</definedName>
    <definedName name="QB_ROW_217250" localSheetId="7" hidden="1">'Annual Budget'!$F$70</definedName>
    <definedName name="QB_ROW_217250">'BvA Detail'!#REF!</definedName>
    <definedName name="QB_ROW_2172500" localSheetId="4" hidden="1">'Pl Class'!$F$53</definedName>
    <definedName name="QB_ROW_2172500">#REF!</definedName>
    <definedName name="QB_ROW_217320" localSheetId="6" hidden="1">'General Ledger'!$C$866</definedName>
    <definedName name="QB_ROW_217320">#REF!</definedName>
    <definedName name="QB_ROW_218020" localSheetId="6" hidden="1">'General Ledger'!$C$867</definedName>
    <definedName name="QB_ROW_218020">#REF!</definedName>
    <definedName name="QB_ROW_218320" localSheetId="6" hidden="1">'General Ledger'!$C$868</definedName>
    <definedName name="QB_ROW_218320">#REF!</definedName>
    <definedName name="QB_ROW_219020" localSheetId="6" hidden="1">'General Ledger'!$C$869</definedName>
    <definedName name="QB_ROW_219020">#REF!</definedName>
    <definedName name="QB_ROW_219250" localSheetId="7" hidden="1">'Annual Budget'!$F$71</definedName>
    <definedName name="QB_ROW_219250">'BvA Detail'!#REF!</definedName>
    <definedName name="QB_ROW_219320" localSheetId="6" hidden="1">'General Ledger'!$C$870</definedName>
    <definedName name="QB_ROW_219320">#REF!</definedName>
    <definedName name="QB_ROW_220010" localSheetId="6" hidden="1">'General Ledger'!$B$874</definedName>
    <definedName name="QB_ROW_220010">#REF!</definedName>
    <definedName name="QB_ROW_220020" localSheetId="6" hidden="1">'General Ledger'!$C$938</definedName>
    <definedName name="QB_ROW_220020">#REF!</definedName>
    <definedName name="QB_ROW_220040" localSheetId="7" hidden="1">'Annual Budget'!$E$73</definedName>
    <definedName name="QB_ROW_220040">'BvA Detail'!#REF!</definedName>
    <definedName name="QB_ROW_2200400" localSheetId="4" hidden="1">'Pl Class'!$E$55</definedName>
    <definedName name="QB_ROW_2200400">#REF!</definedName>
    <definedName name="QB_ROW_22010" localSheetId="6" hidden="1">'General Ledger'!$B$1497</definedName>
    <definedName name="QB_ROW_220310" localSheetId="6" hidden="1">'General Ledger'!$B$940</definedName>
    <definedName name="QB_ROW_220310">#REF!</definedName>
    <definedName name="QB_ROW_220320" localSheetId="6" hidden="1">'General Ledger'!$C$939</definedName>
    <definedName name="QB_ROW_220320">#REF!</definedName>
    <definedName name="QB_ROW_220340" localSheetId="7" hidden="1">'Annual Budget'!$E$90</definedName>
    <definedName name="QB_ROW_220340">'BvA Detail'!#REF!</definedName>
    <definedName name="QB_ROW_2203400" localSheetId="4" hidden="1">'Pl Class'!$E$65</definedName>
    <definedName name="QB_ROW_2203400">#REF!</definedName>
    <definedName name="QB_ROW_221020" localSheetId="6" hidden="1">'General Ledger'!$C$875</definedName>
    <definedName name="QB_ROW_221020">#REF!</definedName>
    <definedName name="QB_ROW_221320" localSheetId="6" hidden="1">'General Ledger'!$C$876</definedName>
    <definedName name="QB_ROW_221320">#REF!</definedName>
    <definedName name="QB_ROW_222020" localSheetId="6" hidden="1">'General Ledger'!$C$877</definedName>
    <definedName name="QB_ROW_222020">#REF!</definedName>
    <definedName name="QB_ROW_222320" localSheetId="6" hidden="1">'General Ledger'!$C$878</definedName>
    <definedName name="QB_ROW_222320">#REF!</definedName>
    <definedName name="QB_ROW_223020" localSheetId="6" hidden="1">'General Ledger'!$C$917</definedName>
    <definedName name="QB_ROW_223020">#REF!</definedName>
    <definedName name="QB_ROW_223030" localSheetId="6" hidden="1">'General Ledger'!$D$924</definedName>
    <definedName name="QB_ROW_223030">#REF!</definedName>
    <definedName name="QB_ROW_223050" localSheetId="7" hidden="1">'Annual Budget'!$F$82</definedName>
    <definedName name="QB_ROW_223050">'BvA Detail'!#REF!</definedName>
    <definedName name="QB_ROW_2230500">#REF!</definedName>
    <definedName name="QB_ROW_22310" localSheetId="6" hidden="1">'General Ledger'!$B$1498</definedName>
    <definedName name="QB_ROW_223260" localSheetId="7" hidden="1">'Annual Budget'!$G$85</definedName>
    <definedName name="QB_ROW_223260">'BvA Detail'!#REF!</definedName>
    <definedName name="QB_ROW_223320" localSheetId="6" hidden="1">'General Ledger'!$C$926</definedName>
    <definedName name="QB_ROW_223320">#REF!</definedName>
    <definedName name="QB_ROW_223330" localSheetId="6" hidden="1">'General Ledger'!$D$925</definedName>
    <definedName name="QB_ROW_223330">#REF!</definedName>
    <definedName name="QB_ROW_223350" localSheetId="7" hidden="1">'Annual Budget'!$F$86</definedName>
    <definedName name="QB_ROW_223350">'BvA Detail'!#REF!</definedName>
    <definedName name="QB_ROW_2233500">#REF!</definedName>
    <definedName name="QB_ROW_224030" localSheetId="6" hidden="1">'General Ledger'!$D$918</definedName>
    <definedName name="QB_ROW_224030">#REF!</definedName>
    <definedName name="QB_ROW_224260" localSheetId="7" hidden="1">'Annual Budget'!$G$83</definedName>
    <definedName name="QB_ROW_224260">'BvA Detail'!#REF!</definedName>
    <definedName name="QB_ROW_224330" localSheetId="6" hidden="1">'General Ledger'!$D$919</definedName>
    <definedName name="QB_ROW_224330">#REF!</definedName>
    <definedName name="QB_ROW_225030" localSheetId="6" hidden="1">'General Ledger'!$D$920</definedName>
    <definedName name="QB_ROW_225030">#REF!</definedName>
    <definedName name="QB_ROW_225260" localSheetId="7" hidden="1">'Annual Budget'!$G$84</definedName>
    <definedName name="QB_ROW_225260">'BvA Detail'!#REF!</definedName>
    <definedName name="QB_ROW_2252600">#REF!</definedName>
    <definedName name="QB_ROW_225330" localSheetId="6" hidden="1">'General Ledger'!$D$921</definedName>
    <definedName name="QB_ROW_225330">#REF!</definedName>
    <definedName name="QB_ROW_226030" localSheetId="6" hidden="1">'General Ledger'!$D$922</definedName>
    <definedName name="QB_ROW_226030">#REF!</definedName>
    <definedName name="QB_ROW_226330" localSheetId="6" hidden="1">'General Ledger'!$D$923</definedName>
    <definedName name="QB_ROW_226330">#REF!</definedName>
    <definedName name="QB_ROW_227020" localSheetId="6" hidden="1">'General Ledger'!$C$929</definedName>
    <definedName name="QB_ROW_227020">#REF!</definedName>
    <definedName name="QB_ROW_227250" localSheetId="7" hidden="1">'Annual Budget'!$F$88</definedName>
    <definedName name="QB_ROW_227250">'BvA Detail'!#REF!</definedName>
    <definedName name="QB_ROW_2272500" localSheetId="4" hidden="1">'Pl Class'!$F$64</definedName>
    <definedName name="QB_ROW_227320" localSheetId="6" hidden="1">'General Ledger'!$C$931</definedName>
    <definedName name="QB_ROW_227320">#REF!</definedName>
    <definedName name="QB_ROW_228020" localSheetId="6" hidden="1">'General Ledger'!$C$932</definedName>
    <definedName name="QB_ROW_228020">#REF!</definedName>
    <definedName name="QB_ROW_228250" localSheetId="7" hidden="1">'Annual Budget'!$F$89</definedName>
    <definedName name="QB_ROW_228250">'BvA Detail'!#REF!</definedName>
    <definedName name="QB_ROW_228320" localSheetId="6" hidden="1">'General Ledger'!$C$933</definedName>
    <definedName name="QB_ROW_228320">#REF!</definedName>
    <definedName name="QB_ROW_229020" localSheetId="6" hidden="1">'General Ledger'!$C$934</definedName>
    <definedName name="QB_ROW_229020">#REF!</definedName>
    <definedName name="QB_ROW_229320" localSheetId="6" hidden="1">'General Ledger'!$C$935</definedName>
    <definedName name="QB_ROW_229320">#REF!</definedName>
    <definedName name="QB_ROW_230020" localSheetId="6" hidden="1">'General Ledger'!$C$936</definedName>
    <definedName name="QB_ROW_230020">#REF!</definedName>
    <definedName name="QB_ROW_230320" localSheetId="6" hidden="1">'General Ledger'!$C$937</definedName>
    <definedName name="QB_ROW_230320">#REF!</definedName>
    <definedName name="QB_ROW_231010" localSheetId="6" hidden="1">'General Ledger'!$B$947</definedName>
    <definedName name="QB_ROW_231010">#REF!</definedName>
    <definedName name="QB_ROW_231020" localSheetId="6" hidden="1">'General Ledger'!$C$968</definedName>
    <definedName name="QB_ROW_231020">#REF!</definedName>
    <definedName name="QB_ROW_231310" localSheetId="6" hidden="1">'General Ledger'!$B$970</definedName>
    <definedName name="QB_ROW_231310">#REF!</definedName>
    <definedName name="QB_ROW_231320" localSheetId="6" hidden="1">'General Ledger'!$C$969</definedName>
    <definedName name="QB_ROW_231320">#REF!</definedName>
    <definedName name="QB_ROW_232020" localSheetId="6" hidden="1">'General Ledger'!$C$948</definedName>
    <definedName name="QB_ROW_232020">#REF!</definedName>
    <definedName name="QB_ROW_2321" localSheetId="3" hidden="1">'Balance Sheet'!$C$15</definedName>
    <definedName name="QB_ROW_2321">#REF!</definedName>
    <definedName name="QB_ROW_232320" localSheetId="6" hidden="1">'General Ledger'!$C$949</definedName>
    <definedName name="QB_ROW_232320">#REF!</definedName>
    <definedName name="QB_ROW_233020" localSheetId="6" hidden="1">'General Ledger'!$C$950</definedName>
    <definedName name="QB_ROW_233020">#REF!</definedName>
    <definedName name="QB_ROW_233320" localSheetId="6" hidden="1">'General Ledger'!$C$951</definedName>
    <definedName name="QB_ROW_233320">#REF!</definedName>
    <definedName name="QB_ROW_234020" localSheetId="6" hidden="1">'General Ledger'!$C$952</definedName>
    <definedName name="QB_ROW_234020">#REF!</definedName>
    <definedName name="QB_ROW_234320" localSheetId="6" hidden="1">'General Ledger'!$C$953</definedName>
    <definedName name="QB_ROW_234320">#REF!</definedName>
    <definedName name="QB_ROW_235020" localSheetId="6" hidden="1">'General Ledger'!$C$954</definedName>
    <definedName name="QB_ROW_235020">#REF!</definedName>
    <definedName name="QB_ROW_235320" localSheetId="6" hidden="1">'General Ledger'!$C$955</definedName>
    <definedName name="QB_ROW_235320">#REF!</definedName>
    <definedName name="QB_ROW_236020" localSheetId="6" hidden="1">'General Ledger'!$C$956</definedName>
    <definedName name="QB_ROW_236020">#REF!</definedName>
    <definedName name="QB_ROW_236320" localSheetId="6" hidden="1">'General Ledger'!$C$957</definedName>
    <definedName name="QB_ROW_236320">#REF!</definedName>
    <definedName name="QB_ROW_237020" localSheetId="6" hidden="1">'General Ledger'!$C$958</definedName>
    <definedName name="QB_ROW_237020">#REF!</definedName>
    <definedName name="QB_ROW_237320" localSheetId="6" hidden="1">'General Ledger'!$C$959</definedName>
    <definedName name="QB_ROW_237320">#REF!</definedName>
    <definedName name="QB_ROW_238020" localSheetId="6" hidden="1">'General Ledger'!$C$462</definedName>
    <definedName name="QB_ROW_238020">#REF!</definedName>
    <definedName name="QB_ROW_238030" localSheetId="6" hidden="1">'General Ledger'!$D$481</definedName>
    <definedName name="QB_ROW_238030">#REF!</definedName>
    <definedName name="QB_ROW_238320" localSheetId="6" hidden="1">'General Ledger'!$C$483</definedName>
    <definedName name="QB_ROW_238320">#REF!</definedName>
    <definedName name="QB_ROW_238330" localSheetId="6" hidden="1">'General Ledger'!$D$482</definedName>
    <definedName name="QB_ROW_238330">#REF!</definedName>
    <definedName name="QB_ROW_239020" localSheetId="6" hidden="1">'General Ledger'!$C$484</definedName>
    <definedName name="QB_ROW_239020">#REF!</definedName>
    <definedName name="QB_ROW_239320" localSheetId="6" hidden="1">'General Ledger'!$C$496</definedName>
    <definedName name="QB_ROW_239320">#REF!</definedName>
    <definedName name="QB_ROW_240020" localSheetId="6" hidden="1">'General Ledger'!$C$497</definedName>
    <definedName name="QB_ROW_240020">#REF!</definedName>
    <definedName name="QB_ROW_240250" localSheetId="3" hidden="1">'Balance Sheet'!$F$52</definedName>
    <definedName name="QB_ROW_240250">#REF!</definedName>
    <definedName name="QB_ROW_240320" localSheetId="6" hidden="1">'General Ledger'!$C$537</definedName>
    <definedName name="QB_ROW_240320">#REF!</definedName>
    <definedName name="QB_ROW_241030" localSheetId="6" hidden="1">'General Ledger'!$D$433</definedName>
    <definedName name="QB_ROW_241030">#REF!</definedName>
    <definedName name="QB_ROW_241330" localSheetId="6" hidden="1">'General Ledger'!$D$434</definedName>
    <definedName name="QB_ROW_241330">#REF!</definedName>
    <definedName name="QB_ROW_242030" localSheetId="6" hidden="1">'General Ledger'!$D$431</definedName>
    <definedName name="QB_ROW_242030">#REF!</definedName>
    <definedName name="QB_ROW_242330" localSheetId="6" hidden="1">'General Ledger'!$D$432</definedName>
    <definedName name="QB_ROW_242330">#REF!</definedName>
    <definedName name="QB_ROW_243020" localSheetId="6" hidden="1">'General Ledger'!$C$960</definedName>
    <definedName name="QB_ROW_243020">#REF!</definedName>
    <definedName name="QB_ROW_243320" localSheetId="6" hidden="1">'General Ledger'!$C$961</definedName>
    <definedName name="QB_ROW_243320">#REF!</definedName>
    <definedName name="QB_ROW_244020" localSheetId="6" hidden="1">'General Ledger'!$C$962</definedName>
    <definedName name="QB_ROW_244020">#REF!</definedName>
    <definedName name="QB_ROW_244320" localSheetId="6" hidden="1">'General Ledger'!$C$963</definedName>
    <definedName name="QB_ROW_244320">#REF!</definedName>
    <definedName name="QB_ROW_245020" localSheetId="6" hidden="1">'General Ledger'!$C$964</definedName>
    <definedName name="QB_ROW_245020">#REF!</definedName>
    <definedName name="QB_ROW_245320" localSheetId="6" hidden="1">'General Ledger'!$C$965</definedName>
    <definedName name="QB_ROW_245320">#REF!</definedName>
    <definedName name="QB_ROW_246020" localSheetId="6" hidden="1">'General Ledger'!$C$966</definedName>
    <definedName name="QB_ROW_246020">#REF!</definedName>
    <definedName name="QB_ROW_246320" localSheetId="6" hidden="1">'General Ledger'!$C$967</definedName>
    <definedName name="QB_ROW_246320">#REF!</definedName>
    <definedName name="QB_ROW_247010" localSheetId="6" hidden="1">'General Ledger'!$B$995</definedName>
    <definedName name="QB_ROW_247020" localSheetId="6" hidden="1">'General Ledger'!$C$1057</definedName>
    <definedName name="QB_ROW_247040" localSheetId="7" hidden="1">'Annual Budget'!$E$91</definedName>
    <definedName name="QB_ROW_247040">'BvA Detail'!#REF!</definedName>
    <definedName name="QB_ROW_2470400" localSheetId="4" hidden="1">'Pl Class'!$E$66</definedName>
    <definedName name="QB_ROW_2470400">#REF!</definedName>
    <definedName name="QB_ROW_247310" localSheetId="6" hidden="1">'General Ledger'!$B$1059</definedName>
    <definedName name="QB_ROW_247320" localSheetId="6" hidden="1">'General Ledger'!$C$1058</definedName>
    <definedName name="QB_ROW_247340" localSheetId="7" hidden="1">'Annual Budget'!$E$101</definedName>
    <definedName name="QB_ROW_247340">'BvA Detail'!#REF!</definedName>
    <definedName name="QB_ROW_2473400" localSheetId="4" hidden="1">'Pl Class'!$E$71</definedName>
    <definedName name="QB_ROW_2473400">#REF!</definedName>
    <definedName name="QB_ROW_248010" localSheetId="6" hidden="1">'General Ledger'!$B$971</definedName>
    <definedName name="QB_ROW_248010">#REF!</definedName>
    <definedName name="QB_ROW_248020" localSheetId="6" hidden="1">'General Ledger'!$C$992</definedName>
    <definedName name="QB_ROW_248310" localSheetId="6" hidden="1">'General Ledger'!$B$994</definedName>
    <definedName name="QB_ROW_248320" localSheetId="6" hidden="1">'General Ledger'!$C$993</definedName>
    <definedName name="QB_ROW_249020" localSheetId="6" hidden="1">'General Ledger'!$C$972</definedName>
    <definedName name="QB_ROW_249020">#REF!</definedName>
    <definedName name="QB_ROW_249320" localSheetId="6" hidden="1">'General Ledger'!$C$973</definedName>
    <definedName name="QB_ROW_249320">#REF!</definedName>
    <definedName name="QB_ROW_250020" localSheetId="6" hidden="1">'General Ledger'!$C$978</definedName>
    <definedName name="QB_ROW_250020">#REF!</definedName>
    <definedName name="QB_ROW_250320" localSheetId="6" hidden="1">'General Ledger'!$C$979</definedName>
    <definedName name="QB_ROW_250320">#REF!</definedName>
    <definedName name="QB_ROW_251020" localSheetId="6" hidden="1">'General Ledger'!$C$974</definedName>
    <definedName name="QB_ROW_251020">#REF!</definedName>
    <definedName name="QB_ROW_251320" localSheetId="6" hidden="1">'General Ledger'!$C$975</definedName>
    <definedName name="QB_ROW_251320">#REF!</definedName>
    <definedName name="QB_ROW_252020" localSheetId="6" hidden="1">'General Ledger'!$C$976</definedName>
    <definedName name="QB_ROW_252020">#REF!</definedName>
    <definedName name="QB_ROW_252320" localSheetId="6" hidden="1">'General Ledger'!$C$977</definedName>
    <definedName name="QB_ROW_252320">#REF!</definedName>
    <definedName name="QB_ROW_25301" localSheetId="6" hidden="1">'General Ledger'!$A$1551</definedName>
    <definedName name="QB_ROW_253020" localSheetId="6" hidden="1">'General Ledger'!$C$980</definedName>
    <definedName name="QB_ROW_253020">#REF!</definedName>
    <definedName name="QB_ROW_253320" localSheetId="6" hidden="1">'General Ledger'!$C$981</definedName>
    <definedName name="QB_ROW_253320">#REF!</definedName>
    <definedName name="QB_ROW_254020" localSheetId="6" hidden="1">'General Ledger'!$C$982</definedName>
    <definedName name="QB_ROW_254020">#REF!</definedName>
    <definedName name="QB_ROW_254320" localSheetId="6" hidden="1">'General Ledger'!$C$983</definedName>
    <definedName name="QB_ROW_254320">#REF!</definedName>
    <definedName name="QB_ROW_255020" localSheetId="6" hidden="1">'General Ledger'!$C$984</definedName>
    <definedName name="QB_ROW_255020">#REF!</definedName>
    <definedName name="QB_ROW_255320" localSheetId="6" hidden="1">'General Ledger'!$C$985</definedName>
    <definedName name="QB_ROW_255320">#REF!</definedName>
    <definedName name="QB_ROW_256020" localSheetId="6" hidden="1">'General Ledger'!$C$986</definedName>
    <definedName name="QB_ROW_256020">#REF!</definedName>
    <definedName name="QB_ROW_256320" localSheetId="6" hidden="1">'General Ledger'!$C$987</definedName>
    <definedName name="QB_ROW_257020" localSheetId="6" hidden="1">'General Ledger'!$C$988</definedName>
    <definedName name="QB_ROW_257320" localSheetId="6" hidden="1">'General Ledger'!$C$989</definedName>
    <definedName name="QB_ROW_258020" localSheetId="6" hidden="1">'General Ledger'!$C$990</definedName>
    <definedName name="QB_ROW_258320" localSheetId="6" hidden="1">'General Ledger'!$C$991</definedName>
    <definedName name="QB_ROW_259020" localSheetId="6" hidden="1">'General Ledger'!$C$1004</definedName>
    <definedName name="QB_ROW_259250" localSheetId="7" hidden="1">'Annual Budget'!$F$92</definedName>
    <definedName name="QB_ROW_259250">'BvA Detail'!#REF!</definedName>
    <definedName name="QB_ROW_259320" localSheetId="6" hidden="1">'General Ledger'!$C$1005</definedName>
    <definedName name="QB_ROW_260020" localSheetId="6" hidden="1">'General Ledger'!$C$1006</definedName>
    <definedName name="QB_ROW_260250">'BvA Detail'!#REF!</definedName>
    <definedName name="QB_ROW_260320" localSheetId="6" hidden="1">'General Ledger'!$C$1007</definedName>
    <definedName name="QB_ROW_261020" localSheetId="6" hidden="1">'General Ledger'!$C$1279</definedName>
    <definedName name="QB_ROW_261030" localSheetId="6" hidden="1">'General Ledger'!$D$1287</definedName>
    <definedName name="QB_ROW_261050" localSheetId="7" hidden="1">'Annual Budget'!$F$160</definedName>
    <definedName name="QB_ROW_261050">'BvA Detail'!#REF!</definedName>
    <definedName name="QB_ROW_2610500" localSheetId="4" hidden="1">'Pl Class'!$F$110</definedName>
    <definedName name="QB_ROW_2610500">#REF!</definedName>
    <definedName name="QB_ROW_261320" localSheetId="6" hidden="1">'General Ledger'!$C$1289</definedName>
    <definedName name="QB_ROW_261330" localSheetId="6" hidden="1">'General Ledger'!$D$1288</definedName>
    <definedName name="QB_ROW_261350" localSheetId="7" hidden="1">'Annual Budget'!$F$162</definedName>
    <definedName name="QB_ROW_261350">'BvA Detail'!#REF!</definedName>
    <definedName name="QB_ROW_2613500" localSheetId="4" hidden="1">'Pl Class'!$F$112</definedName>
    <definedName name="QB_ROW_2613500">#REF!</definedName>
    <definedName name="QB_ROW_262020" localSheetId="6" hidden="1">'General Ledger'!$C$1008</definedName>
    <definedName name="QB_ROW_262250">'BvA Detail'!#REF!</definedName>
    <definedName name="QB_ROW_262320" localSheetId="6" hidden="1">'General Ledger'!$C$1009</definedName>
    <definedName name="QB_ROW_263020" localSheetId="6" hidden="1">'General Ledger'!$C$1010</definedName>
    <definedName name="QB_ROW_263030" localSheetId="6" hidden="1">'General Ledger'!$D$1021</definedName>
    <definedName name="QB_ROW_263050">'BvA Detail'!#REF!</definedName>
    <definedName name="QB_ROW_263320" localSheetId="6" hidden="1">'General Ledger'!$C$1023</definedName>
    <definedName name="QB_ROW_263330" localSheetId="6" hidden="1">'General Ledger'!$D$1022</definedName>
    <definedName name="QB_ROW_263350">'BvA Detail'!#REF!</definedName>
    <definedName name="QB_ROW_264030" localSheetId="6" hidden="1">'General Ledger'!$D$1011</definedName>
    <definedName name="QB_ROW_264330" localSheetId="6" hidden="1">'General Ledger'!$D$1012</definedName>
    <definedName name="QB_ROW_265030" localSheetId="6" hidden="1">'General Ledger'!$D$1013</definedName>
    <definedName name="QB_ROW_265260">'BvA Detail'!#REF!</definedName>
    <definedName name="QB_ROW_265330" localSheetId="6" hidden="1">'General Ledger'!$D$1014</definedName>
    <definedName name="QB_ROW_266030" localSheetId="6" hidden="1">'General Ledger'!$D$1015</definedName>
    <definedName name="QB_ROW_266260">'BvA Detail'!#REF!</definedName>
    <definedName name="QB_ROW_266330" localSheetId="6" hidden="1">'General Ledger'!$D$1016</definedName>
    <definedName name="QB_ROW_267030" localSheetId="6" hidden="1">'General Ledger'!$D$1017</definedName>
    <definedName name="QB_ROW_267260">'BvA Detail'!#REF!</definedName>
    <definedName name="QB_ROW_267330" localSheetId="6" hidden="1">'General Ledger'!$D$1018</definedName>
    <definedName name="QB_ROW_268020" localSheetId="6" hidden="1">'General Ledger'!$C$1024</definedName>
    <definedName name="QB_ROW_268250">'BvA Detail'!#REF!</definedName>
    <definedName name="QB_ROW_268320" localSheetId="6" hidden="1">'General Ledger'!$C$1025</definedName>
    <definedName name="QB_ROW_269020" localSheetId="6" hidden="1">'General Ledger'!$C$1026</definedName>
    <definedName name="QB_ROW_269030" localSheetId="6" hidden="1">'General Ledger'!$D$1034</definedName>
    <definedName name="QB_ROW_269050" localSheetId="7" hidden="1">'Annual Budget'!$F$93</definedName>
    <definedName name="QB_ROW_269050">'BvA Detail'!#REF!</definedName>
    <definedName name="QB_ROW_2690500" localSheetId="4" hidden="1">'Pl Class'!$F$67</definedName>
    <definedName name="QB_ROW_2690500">#REF!</definedName>
    <definedName name="QB_ROW_269260">'BvA Detail'!#REF!</definedName>
    <definedName name="QB_ROW_269320" localSheetId="6" hidden="1">'General Ledger'!$C$1036</definedName>
    <definedName name="QB_ROW_269330" localSheetId="6" hidden="1">'General Ledger'!$D$1035</definedName>
    <definedName name="QB_ROW_269350" localSheetId="7" hidden="1">'Annual Budget'!$F$96</definedName>
    <definedName name="QB_ROW_269350">'BvA Detail'!#REF!</definedName>
    <definedName name="QB_ROW_2693500" localSheetId="4" hidden="1">'Pl Class'!$F$70</definedName>
    <definedName name="QB_ROW_2693500">#REF!</definedName>
    <definedName name="QB_ROW_270020" localSheetId="6" hidden="1">'General Ledger'!$C$1039</definedName>
    <definedName name="QB_ROW_270250">'BvA Detail'!#REF!</definedName>
    <definedName name="QB_ROW_270320" localSheetId="6" hidden="1">'General Ledger'!$C$1040</definedName>
    <definedName name="QB_ROW_271020" localSheetId="6" hidden="1">'General Ledger'!$C$1043</definedName>
    <definedName name="QB_ROW_271030" localSheetId="6" hidden="1">'General Ledger'!$D$1052</definedName>
    <definedName name="QB_ROW_271050">'BvA Detail'!#REF!</definedName>
    <definedName name="QB_ROW_271320" localSheetId="6" hidden="1">'General Ledger'!$C$1054</definedName>
    <definedName name="QB_ROW_271330" localSheetId="6" hidden="1">'General Ledger'!$D$1053</definedName>
    <definedName name="QB_ROW_271350" localSheetId="7" hidden="1">'Annual Budget'!$F$99</definedName>
    <definedName name="QB_ROW_271350">'BvA Detail'!#REF!</definedName>
    <definedName name="QB_ROW_272030" localSheetId="6" hidden="1">'General Ledger'!$D$1044</definedName>
    <definedName name="QB_ROW_272260">'BvA Detail'!#REF!</definedName>
    <definedName name="QB_ROW_272330" localSheetId="6" hidden="1">'General Ledger'!$D$1045</definedName>
    <definedName name="QB_ROW_273030" localSheetId="6" hidden="1">'General Ledger'!$D$1046</definedName>
    <definedName name="QB_ROW_273260">'BvA Detail'!#REF!</definedName>
    <definedName name="QB_ROW_273330" localSheetId="6" hidden="1">'General Ledger'!$D$1047</definedName>
    <definedName name="QB_ROW_274030" localSheetId="6" hidden="1">'General Ledger'!$D$1048</definedName>
    <definedName name="QB_ROW_274260">'BvA Detail'!#REF!</definedName>
    <definedName name="QB_ROW_274330" localSheetId="6" hidden="1">'General Ledger'!$D$1049</definedName>
    <definedName name="QB_ROW_275010" localSheetId="6" hidden="1">'General Ledger'!$B$1060</definedName>
    <definedName name="QB_ROW_275020" localSheetId="6" hidden="1">'General Ledger'!$C$1226</definedName>
    <definedName name="QB_ROW_275040" localSheetId="7" hidden="1">'Annual Budget'!$E$102</definedName>
    <definedName name="QB_ROW_275040">'BvA Detail'!#REF!</definedName>
    <definedName name="QB_ROW_2750400" localSheetId="4" hidden="1">'Pl Class'!$E$72</definedName>
    <definedName name="QB_ROW_2750400">#REF!</definedName>
    <definedName name="QB_ROW_275310" localSheetId="6" hidden="1">'General Ledger'!$B$1228</definedName>
    <definedName name="QB_ROW_275320" localSheetId="6" hidden="1">'General Ledger'!$C$1227</definedName>
    <definedName name="QB_ROW_275340" localSheetId="7" hidden="1">'Annual Budget'!$E$148</definedName>
    <definedName name="QB_ROW_275340">'BvA Detail'!#REF!</definedName>
    <definedName name="QB_ROW_2753400" localSheetId="4" hidden="1">'Pl Class'!$E$102</definedName>
    <definedName name="QB_ROW_2753400">#REF!</definedName>
    <definedName name="QB_ROW_276020" localSheetId="6" hidden="1">'General Ledger'!$C$1061</definedName>
    <definedName name="QB_ROW_276250" localSheetId="7" hidden="1">'Annual Budget'!$F$103</definedName>
    <definedName name="QB_ROW_276250">'BvA Detail'!#REF!</definedName>
    <definedName name="QB_ROW_2762500" localSheetId="4" hidden="1">'Pl Class'!$F$73</definedName>
    <definedName name="QB_ROW_2762500">#REF!</definedName>
    <definedName name="QB_ROW_276320" localSheetId="6" hidden="1">'General Ledger'!$C$1063</definedName>
    <definedName name="QB_ROW_277020" localSheetId="6" hidden="1">'General Ledger'!$C$1064</definedName>
    <definedName name="QB_ROW_277320" localSheetId="6" hidden="1">'General Ledger'!$C$1065</definedName>
    <definedName name="QB_ROW_278020" localSheetId="6" hidden="1">'General Ledger'!$C$1066</definedName>
    <definedName name="QB_ROW_278320" localSheetId="6" hidden="1">'General Ledger'!$C$1067</definedName>
    <definedName name="QB_ROW_279020" localSheetId="6" hidden="1">'General Ledger'!$C$1068</definedName>
    <definedName name="QB_ROW_279250" localSheetId="7" hidden="1">'Annual Budget'!$F$104</definedName>
    <definedName name="QB_ROW_279250">'BvA Detail'!#REF!</definedName>
    <definedName name="QB_ROW_2792500" localSheetId="4" hidden="1">'Pl Class'!$F$74</definedName>
    <definedName name="QB_ROW_2792500">#REF!</definedName>
    <definedName name="QB_ROW_279320" localSheetId="6" hidden="1">'General Ledger'!$C$1070</definedName>
    <definedName name="QB_ROW_280020" localSheetId="6" hidden="1">'General Ledger'!$C$1071</definedName>
    <definedName name="QB_ROW_280250" localSheetId="7" hidden="1">'Annual Budget'!$F$105</definedName>
    <definedName name="QB_ROW_280250">'BvA Detail'!#REF!</definedName>
    <definedName name="QB_ROW_280320" localSheetId="6" hidden="1">'General Ledger'!$C$1072</definedName>
    <definedName name="QB_ROW_281020" localSheetId="6" hidden="1">'General Ledger'!$C$1073</definedName>
    <definedName name="QB_ROW_281320" localSheetId="6" hidden="1">'General Ledger'!$C$1074</definedName>
    <definedName name="QB_ROW_282020" localSheetId="6" hidden="1">'General Ledger'!$C$1075</definedName>
    <definedName name="QB_ROW_282250" localSheetId="7" hidden="1">'Annual Budget'!$F$106</definedName>
    <definedName name="QB_ROW_282250">'BvA Detail'!#REF!</definedName>
    <definedName name="QB_ROW_2822500" localSheetId="4" hidden="1">'Pl Class'!$F$75</definedName>
    <definedName name="QB_ROW_2822500">#REF!</definedName>
    <definedName name="QB_ROW_282320" localSheetId="6" hidden="1">'General Ledger'!$C$1079</definedName>
    <definedName name="QB_ROW_283020" localSheetId="6" hidden="1">'General Ledger'!$C$1080</definedName>
    <definedName name="QB_ROW_283250" localSheetId="7" hidden="1">'Annual Budget'!$F$107</definedName>
    <definedName name="QB_ROW_283250">'BvA Detail'!#REF!</definedName>
    <definedName name="QB_ROW_2832500" localSheetId="4" hidden="1">'Pl Class'!$F$76</definedName>
    <definedName name="QB_ROW_2832500">#REF!</definedName>
    <definedName name="QB_ROW_283320" localSheetId="6" hidden="1">'General Ledger'!$C$1084</definedName>
    <definedName name="QB_ROW_284020" localSheetId="6" hidden="1">'General Ledger'!$C$1085</definedName>
    <definedName name="QB_ROW_284250" localSheetId="7" hidden="1">'Annual Budget'!$F$108</definedName>
    <definedName name="QB_ROW_284250">'BvA Detail'!#REF!</definedName>
    <definedName name="QB_ROW_2842500" localSheetId="4" hidden="1">'Pl Class'!$F$77</definedName>
    <definedName name="QB_ROW_2842500">#REF!</definedName>
    <definedName name="QB_ROW_284320" localSheetId="6" hidden="1">'General Ledger'!$C$1089</definedName>
    <definedName name="QB_ROW_285020" localSheetId="6" hidden="1">'General Ledger'!$C$1090</definedName>
    <definedName name="QB_ROW_285250" localSheetId="7" hidden="1">'Annual Budget'!$F$109</definedName>
    <definedName name="QB_ROW_285250">'BvA Detail'!#REF!</definedName>
    <definedName name="QB_ROW_2852500" localSheetId="4" hidden="1">'Pl Class'!$F$78</definedName>
    <definedName name="QB_ROW_2852500">#REF!</definedName>
    <definedName name="QB_ROW_285320" localSheetId="6" hidden="1">'General Ledger'!$C$1095</definedName>
    <definedName name="QB_ROW_286020" localSheetId="6" hidden="1">'General Ledger'!$C$1113</definedName>
    <definedName name="QB_ROW_286030" localSheetId="6" hidden="1">'General Ledger'!$D$1128</definedName>
    <definedName name="QB_ROW_286050" localSheetId="7" hidden="1">'Annual Budget'!$F$113</definedName>
    <definedName name="QB_ROW_286050">'BvA Detail'!#REF!</definedName>
    <definedName name="QB_ROW_2860500" localSheetId="4" hidden="1">'Pl Class'!$F$82</definedName>
    <definedName name="QB_ROW_2860500">#REF!</definedName>
    <definedName name="QB_ROW_286260" localSheetId="7" hidden="1">'Annual Budget'!$G$120</definedName>
    <definedName name="QB_ROW_2862600" localSheetId="4" hidden="1">'Pl Class'!$G$85</definedName>
    <definedName name="QB_ROW_286320" localSheetId="6" hidden="1">'General Ledger'!$C$1131</definedName>
    <definedName name="QB_ROW_286330" localSheetId="6" hidden="1">'General Ledger'!$D$1130</definedName>
    <definedName name="QB_ROW_286350" localSheetId="7" hidden="1">'Annual Budget'!$F$121</definedName>
    <definedName name="QB_ROW_286350">'BvA Detail'!#REF!</definedName>
    <definedName name="QB_ROW_2863500" localSheetId="4" hidden="1">'Pl Class'!$F$86</definedName>
    <definedName name="QB_ROW_2863500">#REF!</definedName>
    <definedName name="QB_ROW_287030" localSheetId="6" hidden="1">'General Ledger'!$D$1118</definedName>
    <definedName name="QB_ROW_287260" localSheetId="7" hidden="1">'Annual Budget'!$G$116</definedName>
    <definedName name="QB_ROW_287260">'BvA Detail'!#REF!</definedName>
    <definedName name="QB_ROW_2872600">#REF!</definedName>
    <definedName name="QB_ROW_287330" localSheetId="6" hidden="1">'General Ledger'!$D$1119</definedName>
    <definedName name="QB_ROW_288030" localSheetId="6" hidden="1">'General Ledger'!$D$1116</definedName>
    <definedName name="QB_ROW_288260" localSheetId="7" hidden="1">'Annual Budget'!$G$115</definedName>
    <definedName name="QB_ROW_288260">'BvA Detail'!#REF!</definedName>
    <definedName name="QB_ROW_2882600">#REF!</definedName>
    <definedName name="QB_ROW_288330" localSheetId="6" hidden="1">'General Ledger'!$D$1117</definedName>
    <definedName name="QB_ROW_289030" localSheetId="6" hidden="1">'General Ledger'!$D$1122</definedName>
    <definedName name="QB_ROW_289260" localSheetId="7" hidden="1">'Annual Budget'!$G$118</definedName>
    <definedName name="QB_ROW_289260">'BvA Detail'!#REF!</definedName>
    <definedName name="QB_ROW_2892600" localSheetId="4" hidden="1">'Pl Class'!$G$83</definedName>
    <definedName name="QB_ROW_2892600">#REF!</definedName>
    <definedName name="QB_ROW_289330" localSheetId="6" hidden="1">'General Ledger'!$D$1124</definedName>
    <definedName name="QB_ROW_290030" localSheetId="6" hidden="1">'General Ledger'!$D$1114</definedName>
    <definedName name="QB_ROW_29010" localSheetId="6" hidden="1">'General Ledger'!$B$1499</definedName>
    <definedName name="QB_ROW_290260" localSheetId="7" hidden="1">'Annual Budget'!$G$114</definedName>
    <definedName name="QB_ROW_290260">'BvA Detail'!#REF!</definedName>
    <definedName name="QB_ROW_2902600">#REF!</definedName>
    <definedName name="QB_ROW_290330" localSheetId="6" hidden="1">'General Ledger'!$D$1115</definedName>
    <definedName name="QB_ROW_291020" localSheetId="6" hidden="1">'General Ledger'!$C$1149</definedName>
    <definedName name="QB_ROW_291030" localSheetId="6" hidden="1">'General Ledger'!$D$1161</definedName>
    <definedName name="QB_ROW_291050" localSheetId="7" hidden="1">'Annual Budget'!$F$125</definedName>
    <definedName name="QB_ROW_291050">'BvA Detail'!#REF!</definedName>
    <definedName name="QB_ROW_2910500" localSheetId="4" hidden="1">'Pl Class'!$F$90</definedName>
    <definedName name="QB_ROW_2910500">#REF!</definedName>
    <definedName name="QB_ROW_291260" localSheetId="7" hidden="1">'Annual Budget'!$G$131</definedName>
    <definedName name="QB_ROW_291260">'BvA Detail'!#REF!</definedName>
    <definedName name="QB_ROW_291320" localSheetId="6" hidden="1">'General Ledger'!$C$1163</definedName>
    <definedName name="QB_ROW_291330" localSheetId="6" hidden="1">'General Ledger'!$D$1162</definedName>
    <definedName name="QB_ROW_291350" localSheetId="7" hidden="1">'Annual Budget'!$F$132</definedName>
    <definedName name="QB_ROW_291350">'BvA Detail'!#REF!</definedName>
    <definedName name="QB_ROW_2913500" localSheetId="4" hidden="1">'Pl Class'!$F$92</definedName>
    <definedName name="QB_ROW_2913500">#REF!</definedName>
    <definedName name="QB_ROW_292020" localSheetId="6" hidden="1">'General Ledger'!$C$1164</definedName>
    <definedName name="QB_ROW_292250" localSheetId="7" hidden="1">'Annual Budget'!$F$133</definedName>
    <definedName name="QB_ROW_292250">'BvA Detail'!#REF!</definedName>
    <definedName name="QB_ROW_2922500" localSheetId="4" hidden="1">'Pl Class'!$F$93</definedName>
    <definedName name="QB_ROW_2922500">#REF!</definedName>
    <definedName name="QB_ROW_292320" localSheetId="6" hidden="1">'General Ledger'!$C$1169</definedName>
    <definedName name="QB_ROW_293020" localSheetId="6" hidden="1">'General Ledger'!$C$1170</definedName>
    <definedName name="QB_ROW_29310" localSheetId="6" hidden="1">'General Ledger'!$B$1500</definedName>
    <definedName name="QB_ROW_293250" localSheetId="7" hidden="1">'Annual Budget'!$F$134</definedName>
    <definedName name="QB_ROW_293250">'BvA Detail'!#REF!</definedName>
    <definedName name="QB_ROW_2932500">#REF!</definedName>
    <definedName name="QB_ROW_293320" localSheetId="6" hidden="1">'General Ledger'!$C$1171</definedName>
    <definedName name="QB_ROW_294020" localSheetId="6" hidden="1">'General Ledger'!$C$1174</definedName>
    <definedName name="QB_ROW_294030" localSheetId="6" hidden="1">'General Ledger'!$D$1177</definedName>
    <definedName name="QB_ROW_294050" localSheetId="7" hidden="1">'Annual Budget'!$F$136</definedName>
    <definedName name="QB_ROW_294050">'BvA Detail'!#REF!</definedName>
    <definedName name="QB_ROW_2940500">#REF!</definedName>
    <definedName name="QB_ROW_294260" localSheetId="7" hidden="1">'Annual Budget'!$G$138</definedName>
    <definedName name="QB_ROW_294260">'BvA Detail'!#REF!</definedName>
    <definedName name="QB_ROW_2942600">#REF!</definedName>
    <definedName name="QB_ROW_294320" localSheetId="6" hidden="1">'General Ledger'!$C$1180</definedName>
    <definedName name="QB_ROW_294330" localSheetId="6" hidden="1">'General Ledger'!$D$1179</definedName>
    <definedName name="QB_ROW_294350" localSheetId="7" hidden="1">'Annual Budget'!$F$139</definedName>
    <definedName name="QB_ROW_294350">'BvA Detail'!#REF!</definedName>
    <definedName name="QB_ROW_2943500" localSheetId="4" hidden="1">'Pl Class'!$F$94</definedName>
    <definedName name="QB_ROW_2943500">#REF!</definedName>
    <definedName name="QB_ROW_295020" localSheetId="6" hidden="1">'General Ledger'!$C$1181</definedName>
    <definedName name="QB_ROW_295250" localSheetId="7" hidden="1">'Annual Budget'!$F$140</definedName>
    <definedName name="QB_ROW_295250">'BvA Detail'!#REF!</definedName>
    <definedName name="QB_ROW_2952500" localSheetId="4" hidden="1">'Pl Class'!$F$95</definedName>
    <definedName name="QB_ROW_2952500">#REF!</definedName>
    <definedName name="QB_ROW_295320" localSheetId="6" hidden="1">'General Ledger'!$C$1184</definedName>
    <definedName name="QB_ROW_296020" localSheetId="6" hidden="1">'General Ledger'!$C$1185</definedName>
    <definedName name="QB_ROW_296250" localSheetId="7" hidden="1">'Annual Budget'!$F$141</definedName>
    <definedName name="QB_ROW_296250">'BvA Detail'!#REF!</definedName>
    <definedName name="QB_ROW_2962500" localSheetId="4" hidden="1">'Pl Class'!$F$96</definedName>
    <definedName name="QB_ROW_2962500">#REF!</definedName>
    <definedName name="QB_ROW_296320" localSheetId="6" hidden="1">'General Ledger'!$C$1201</definedName>
    <definedName name="QB_ROW_297020" localSheetId="6" hidden="1">'General Ledger'!$C$1202</definedName>
    <definedName name="QB_ROW_297210">#REF!</definedName>
    <definedName name="QB_ROW_297250" localSheetId="7" hidden="1">'Annual Budget'!$F$142</definedName>
    <definedName name="QB_ROW_297250">'BvA Detail'!#REF!</definedName>
    <definedName name="QB_ROW_2972500" localSheetId="4" hidden="1">'Pl Class'!$F$97</definedName>
    <definedName name="QB_ROW_2972500">#REF!</definedName>
    <definedName name="QB_ROW_297320" localSheetId="6" hidden="1">'General Ledger'!$C$1204</definedName>
    <definedName name="QB_ROW_298020" localSheetId="6" hidden="1">'General Ledger'!$C$1205</definedName>
    <definedName name="QB_ROW_298250" localSheetId="7" hidden="1">'Annual Budget'!$F$143</definedName>
    <definedName name="QB_ROW_298250">'BvA Detail'!#REF!</definedName>
    <definedName name="QB_ROW_2982500" localSheetId="4" hidden="1">'Pl Class'!$F$98</definedName>
    <definedName name="QB_ROW_2982500">#REF!</definedName>
    <definedName name="QB_ROW_298320" localSheetId="6" hidden="1">'General Ledger'!$C$1208</definedName>
    <definedName name="QB_ROW_299020" localSheetId="6" hidden="1">'General Ledger'!$C$1209</definedName>
    <definedName name="QB_ROW_299250" localSheetId="7" hidden="1">'Annual Budget'!$F$144</definedName>
    <definedName name="QB_ROW_299250">'BvA Detail'!#REF!</definedName>
    <definedName name="QB_ROW_2992500">#REF!</definedName>
    <definedName name="QB_ROW_299320" localSheetId="6" hidden="1">'General Ledger'!$C$1210</definedName>
    <definedName name="QB_ROW_300020" localSheetId="6" hidden="1">'General Ledger'!$C$1214</definedName>
    <definedName name="QB_ROW_30010" localSheetId="6" hidden="1">'General Ledger'!$B$1501</definedName>
    <definedName name="QB_ROW_300250" localSheetId="7" hidden="1">'Annual Budget'!$F$146</definedName>
    <definedName name="QB_ROW_300250">'BvA Detail'!#REF!</definedName>
    <definedName name="QB_ROW_3002500" localSheetId="4" hidden="1">'Pl Class'!$F$100</definedName>
    <definedName name="QB_ROW_3002500">#REF!</definedName>
    <definedName name="QB_ROW_300320" localSheetId="6" hidden="1">'General Ledger'!$C$1221</definedName>
    <definedName name="QB_ROW_301" localSheetId="3" hidden="1">'Balance Sheet'!$A$39</definedName>
    <definedName name="QB_ROW_301">#REF!</definedName>
    <definedName name="QB_ROW_3010" localSheetId="6" hidden="1">'General Ledger'!$B$570</definedName>
    <definedName name="QB_ROW_3010">#REF!</definedName>
    <definedName name="QB_ROW_301010" localSheetId="6" hidden="1">'General Ledger'!$B$1229</definedName>
    <definedName name="QB_ROW_301020" localSheetId="6" hidden="1">'General Ledger'!$C$1239</definedName>
    <definedName name="QB_ROW_301040" localSheetId="7" hidden="1">'Annual Budget'!$E$149</definedName>
    <definedName name="QB_ROW_301040">'BvA Detail'!#REF!</definedName>
    <definedName name="QB_ROW_3010400" localSheetId="4" hidden="1">'Pl Class'!$E$103</definedName>
    <definedName name="QB_ROW_3010400">#REF!</definedName>
    <definedName name="QB_ROW_301310" localSheetId="6" hidden="1">'General Ledger'!$B$1241</definedName>
    <definedName name="QB_ROW_301320" localSheetId="6" hidden="1">'General Ledger'!$C$1240</definedName>
    <definedName name="QB_ROW_301340" localSheetId="7" hidden="1">'Annual Budget'!$E$152</definedName>
    <definedName name="QB_ROW_301340">'BvA Detail'!#REF!</definedName>
    <definedName name="QB_ROW_3013400" localSheetId="4" hidden="1">'Pl Class'!$E$106</definedName>
    <definedName name="QB_ROW_3013400">#REF!</definedName>
    <definedName name="QB_ROW_302020" localSheetId="6" hidden="1">'General Ledger'!$C$1233</definedName>
    <definedName name="QB_ROW_3021" localSheetId="3" hidden="1">'Balance Sheet'!$C$16</definedName>
    <definedName name="QB_ROW_3021">#REF!</definedName>
    <definedName name="QB_ROW_302320" localSheetId="6" hidden="1">'General Ledger'!$C$1234</definedName>
    <definedName name="QB_ROW_303020" localSheetId="6" hidden="1">'General Ledger'!$C$1230</definedName>
    <definedName name="QB_ROW_30310" localSheetId="6" hidden="1">'General Ledger'!$B$1502</definedName>
    <definedName name="QB_ROW_303250" localSheetId="7" hidden="1">'Annual Budget'!$F$150</definedName>
    <definedName name="QB_ROW_303250">'BvA Detail'!#REF!</definedName>
    <definedName name="QB_ROW_3032500" localSheetId="4" hidden="1">'Pl Class'!$F$104</definedName>
    <definedName name="QB_ROW_3032500">#REF!</definedName>
    <definedName name="QB_ROW_303320" localSheetId="6" hidden="1">'General Ledger'!$C$1232</definedName>
    <definedName name="QB_ROW_304020" localSheetId="6" hidden="1">'General Ledger'!$C$1235</definedName>
    <definedName name="QB_ROW_304250" localSheetId="7" hidden="1">'Annual Budget'!$F$151</definedName>
    <definedName name="QB_ROW_304250">'BvA Detail'!#REF!</definedName>
    <definedName name="QB_ROW_3042500" localSheetId="4" hidden="1">'Pl Class'!$F$105</definedName>
    <definedName name="QB_ROW_3042500">#REF!</definedName>
    <definedName name="QB_ROW_304320" localSheetId="6" hidden="1">'General Ledger'!$C$1238</definedName>
    <definedName name="QB_ROW_305010" localSheetId="6" hidden="1">'General Ledger'!$B$1242</definedName>
    <definedName name="QB_ROW_305020" localSheetId="6" hidden="1">'General Ledger'!$C$1330</definedName>
    <definedName name="QB_ROW_305040" localSheetId="7" hidden="1">'Annual Budget'!$E$153</definedName>
    <definedName name="QB_ROW_305040">'BvA Detail'!#REF!</definedName>
    <definedName name="QB_ROW_3050400" localSheetId="4" hidden="1">'Pl Class'!$E$107</definedName>
    <definedName name="QB_ROW_3050400">#REF!</definedName>
    <definedName name="QB_ROW_305310" localSheetId="6" hidden="1">'General Ledger'!$B$1332</definedName>
    <definedName name="QB_ROW_305320" localSheetId="6" hidden="1">'General Ledger'!$C$1331</definedName>
    <definedName name="QB_ROW_305340" localSheetId="7" hidden="1">'Annual Budget'!$E$173</definedName>
    <definedName name="QB_ROW_305340">'BvA Detail'!#REF!</definedName>
    <definedName name="QB_ROW_3053400" localSheetId="4" hidden="1">'Pl Class'!$E$119</definedName>
    <definedName name="QB_ROW_3053400">#REF!</definedName>
    <definedName name="QB_ROW_306020" localSheetId="6" hidden="1">'General Ledger'!$C$1243</definedName>
    <definedName name="QB_ROW_306320" localSheetId="6" hidden="1">'General Ledger'!$C$1244</definedName>
    <definedName name="QB_ROW_307020" localSheetId="6" hidden="1">'General Ledger'!$C$1245</definedName>
    <definedName name="QB_ROW_307320" localSheetId="6" hidden="1">'General Ledger'!$C$1246</definedName>
    <definedName name="QB_ROW_308020" localSheetId="6" hidden="1">'General Ledger'!$C$1247</definedName>
    <definedName name="QB_ROW_308320" localSheetId="6" hidden="1">'General Ledger'!$C$1248</definedName>
    <definedName name="QB_ROW_309020" localSheetId="6" hidden="1">'General Ledger'!$C$1249</definedName>
    <definedName name="QB_ROW_309250" localSheetId="7" hidden="1">'Annual Budget'!$F$154</definedName>
    <definedName name="QB_ROW_309250">'BvA Detail'!#REF!</definedName>
    <definedName name="QB_ROW_3092500" localSheetId="4" hidden="1">'Pl Class'!$F$108</definedName>
    <definedName name="QB_ROW_3092500">#REF!</definedName>
    <definedName name="QB_ROW_309320" localSheetId="6" hidden="1">'General Ledger'!$C$1255</definedName>
    <definedName name="QB_ROW_310020" localSheetId="6" hidden="1">'General Ledger'!$C$1256</definedName>
    <definedName name="QB_ROW_310320" localSheetId="6" hidden="1">'General Ledger'!$C$1257</definedName>
    <definedName name="QB_ROW_311020" localSheetId="6" hidden="1">'General Ledger'!$C$1258</definedName>
    <definedName name="QB_ROW_311250" localSheetId="7" hidden="1">'Annual Budget'!$F$155</definedName>
    <definedName name="QB_ROW_311250">'BvA Detail'!#REF!</definedName>
    <definedName name="QB_ROW_3112500" localSheetId="4" hidden="1">'Pl Class'!$F$109</definedName>
    <definedName name="QB_ROW_3112500">#REF!</definedName>
    <definedName name="QB_ROW_311320" localSheetId="6" hidden="1">'General Ledger'!$C$1268</definedName>
    <definedName name="QB_ROW_312020" localSheetId="6" hidden="1">'General Ledger'!$C$1269</definedName>
    <definedName name="QB_ROW_312030" localSheetId="6" hidden="1">'General Ledger'!$D$1276</definedName>
    <definedName name="QB_ROW_312050" localSheetId="7" hidden="1">'Annual Budget'!$F$156</definedName>
    <definedName name="QB_ROW_312050">'BvA Detail'!#REF!</definedName>
    <definedName name="QB_ROW_3120500">#REF!</definedName>
    <definedName name="QB_ROW_312260" localSheetId="7" hidden="1">'Annual Budget'!$G$158</definedName>
    <definedName name="QB_ROW_312260">'BvA Detail'!#REF!</definedName>
    <definedName name="QB_ROW_312320" localSheetId="6" hidden="1">'General Ledger'!$C$1278</definedName>
    <definedName name="QB_ROW_312330" localSheetId="6" hidden="1">'General Ledger'!$D$1277</definedName>
    <definedName name="QB_ROW_312350" localSheetId="7" hidden="1">'Annual Budget'!$F$159</definedName>
    <definedName name="QB_ROW_312350">'BvA Detail'!#REF!</definedName>
    <definedName name="QB_ROW_3123500">#REF!</definedName>
    <definedName name="QB_ROW_313030" localSheetId="6" hidden="1">'General Ledger'!$D$1270</definedName>
    <definedName name="QB_ROW_313330" localSheetId="6" hidden="1">'General Ledger'!$D$1271</definedName>
    <definedName name="QB_ROW_314030" localSheetId="6" hidden="1">'General Ledger'!$D$1272</definedName>
    <definedName name="QB_ROW_314330" localSheetId="6" hidden="1">'General Ledger'!$D$1273</definedName>
    <definedName name="QB_ROW_315020" localSheetId="6" hidden="1">'General Ledger'!$C$1305</definedName>
    <definedName name="QB_ROW_315320" localSheetId="6" hidden="1">'General Ledger'!$C$1306</definedName>
    <definedName name="QB_ROW_316020" localSheetId="6" hidden="1">'General Ledger'!$C$1307</definedName>
    <definedName name="QB_ROW_316250" localSheetId="7" hidden="1">'Annual Budget'!$F$168</definedName>
    <definedName name="QB_ROW_316250">'BvA Detail'!#REF!</definedName>
    <definedName name="QB_ROW_3162500" localSheetId="4" hidden="1">'Pl Class'!$F$116</definedName>
    <definedName name="QB_ROW_3162500">#REF!</definedName>
    <definedName name="QB_ROW_316320" localSheetId="6" hidden="1">'General Ledger'!$C$1309</definedName>
    <definedName name="QB_ROW_317020" localSheetId="6" hidden="1">'General Ledger'!$C$1310</definedName>
    <definedName name="QB_ROW_317250" localSheetId="7" hidden="1">'Annual Budget'!$F$169</definedName>
    <definedName name="QB_ROW_317250">'BvA Detail'!#REF!</definedName>
    <definedName name="QB_ROW_3172500" localSheetId="4" hidden="1">'Pl Class'!$F$117</definedName>
    <definedName name="QB_ROW_3172500">#REF!</definedName>
    <definedName name="QB_ROW_317320" localSheetId="6" hidden="1">'General Ledger'!$C$1314</definedName>
    <definedName name="QB_ROW_318020" localSheetId="6" hidden="1">'General Ledger'!$C$1315</definedName>
    <definedName name="QB_ROW_318250" localSheetId="7" hidden="1">'Annual Budget'!$F$170</definedName>
    <definedName name="QB_ROW_318250">'BvA Detail'!#REF!</definedName>
    <definedName name="QB_ROW_3182500">#REF!</definedName>
    <definedName name="QB_ROW_318320" localSheetId="6" hidden="1">'General Ledger'!$C$1316</definedName>
    <definedName name="QB_ROW_319020" localSheetId="6" hidden="1">'General Ledger'!$C$1317</definedName>
    <definedName name="QB_ROW_319250" localSheetId="7" hidden="1">'Annual Budget'!$F$171</definedName>
    <definedName name="QB_ROW_319250">'BvA Detail'!#REF!</definedName>
    <definedName name="QB_ROW_3192500">#REF!</definedName>
    <definedName name="QB_ROW_319320" localSheetId="6" hidden="1">'General Ledger'!$C$1318</definedName>
    <definedName name="QB_ROW_320020" localSheetId="6" hidden="1">'General Ledger'!$C$1319</definedName>
    <definedName name="QB_ROW_320030" localSheetId="6" hidden="1">'General Ledger'!$D$1322</definedName>
    <definedName name="QB_ROW_320320" localSheetId="6" hidden="1">'General Ledger'!$C$1325</definedName>
    <definedName name="QB_ROW_320330" localSheetId="6" hidden="1">'General Ledger'!$D$1324</definedName>
    <definedName name="QB_ROW_320350" localSheetId="7" hidden="1">'Annual Budget'!$F$172</definedName>
    <definedName name="QB_ROW_320350">'BvA Detail'!#REF!</definedName>
    <definedName name="QB_ROW_3203500" localSheetId="4" hidden="1">'Pl Class'!$F$118</definedName>
    <definedName name="QB_ROW_3203500">#REF!</definedName>
    <definedName name="QB_ROW_321020" localSheetId="6" hidden="1">'General Ledger'!$C$1326</definedName>
    <definedName name="QB_ROW_321320" localSheetId="6" hidden="1">'General Ledger'!$C$1327</definedName>
    <definedName name="QB_ROW_322020" localSheetId="6" hidden="1">'General Ledger'!$C$1328</definedName>
    <definedName name="QB_ROW_322320" localSheetId="6" hidden="1">'General Ledger'!$C$1329</definedName>
    <definedName name="QB_ROW_32301">#REF!</definedName>
    <definedName name="QB_ROW_323020" localSheetId="6" hidden="1">'General Ledger'!$C$1340</definedName>
    <definedName name="QB_ROW_323030" localSheetId="6" hidden="1">'General Ledger'!$D$1349</definedName>
    <definedName name="QB_ROW_323050" localSheetId="7" hidden="1">'Annual Budget'!$F$178</definedName>
    <definedName name="QB_ROW_323050">'BvA Detail'!#REF!</definedName>
    <definedName name="QB_ROW_3230500" localSheetId="4" hidden="1">'Pl Class'!$F$121</definedName>
    <definedName name="QB_ROW_3230500">#REF!</definedName>
    <definedName name="QB_ROW_323320" localSheetId="6" hidden="1">'General Ledger'!$C$1351</definedName>
    <definedName name="QB_ROW_323330" localSheetId="6" hidden="1">'General Ledger'!$D$1350</definedName>
    <definedName name="QB_ROW_323350" localSheetId="7" hidden="1">'Annual Budget'!$F$180</definedName>
    <definedName name="QB_ROW_323350">'BvA Detail'!#REF!</definedName>
    <definedName name="QB_ROW_3233500" localSheetId="4" hidden="1">'Pl Class'!$F$123</definedName>
    <definedName name="QB_ROW_3233500">#REF!</definedName>
    <definedName name="QB_ROW_324030" localSheetId="6" hidden="1">'General Ledger'!$D$1341</definedName>
    <definedName name="QB_ROW_324260" localSheetId="7" hidden="1">'Annual Budget'!$G$179</definedName>
    <definedName name="QB_ROW_324260">'BvA Detail'!#REF!</definedName>
    <definedName name="QB_ROW_3242600" localSheetId="4" hidden="1">'Pl Class'!$G$122</definedName>
    <definedName name="QB_ROW_3242600">#REF!</definedName>
    <definedName name="QB_ROW_324330" localSheetId="6" hidden="1">'General Ledger'!$D$1344</definedName>
    <definedName name="QB_ROW_325030" localSheetId="6" hidden="1">'General Ledger'!$D$1345</definedName>
    <definedName name="QB_ROW_325260">'BvA Detail'!#REF!</definedName>
    <definedName name="QB_ROW_325330" localSheetId="6" hidden="1">'General Ledger'!$D$1346</definedName>
    <definedName name="QB_ROW_326030" localSheetId="6" hidden="1">'General Ledger'!$D$1347</definedName>
    <definedName name="QB_ROW_326260">'BvA Detail'!#REF!</definedName>
    <definedName name="QB_ROW_326330" localSheetId="6" hidden="1">'General Ledger'!$D$1348</definedName>
    <definedName name="QB_ROW_327020" localSheetId="6" hidden="1">'General Ledger'!$C$1352</definedName>
    <definedName name="QB_ROW_327320" localSheetId="6" hidden="1">'General Ledger'!$C$1353</definedName>
    <definedName name="QB_ROW_328020" localSheetId="6" hidden="1">'General Ledger'!$C$1354</definedName>
    <definedName name="QB_ROW_328320" localSheetId="6" hidden="1">'General Ledger'!$C$1355</definedName>
    <definedName name="QB_ROW_329010" localSheetId="6" hidden="1">'General Ledger'!$B$1359</definedName>
    <definedName name="QB_ROW_329020" localSheetId="6" hidden="1">'General Ledger'!$C$1364</definedName>
    <definedName name="QB_ROW_329310" localSheetId="6" hidden="1">'General Ledger'!$B$1366</definedName>
    <definedName name="QB_ROW_329320" localSheetId="6" hidden="1">'General Ledger'!$C$1365</definedName>
    <definedName name="QB_ROW_330020" localSheetId="6" hidden="1">'General Ledger'!$C$1360</definedName>
    <definedName name="QB_ROW_330320" localSheetId="6" hidden="1">'General Ledger'!$C$1361</definedName>
    <definedName name="QB_ROW_3310" localSheetId="6" hidden="1">'General Ledger'!$B$571</definedName>
    <definedName name="QB_ROW_3310">#REF!</definedName>
    <definedName name="QB_ROW_331020" localSheetId="6" hidden="1">'General Ledger'!$C$1362</definedName>
    <definedName name="QB_ROW_331320" localSheetId="6" hidden="1">'General Ledger'!$C$1363</definedName>
    <definedName name="QB_ROW_332010" localSheetId="6" hidden="1">'General Ledger'!$B$1431</definedName>
    <definedName name="QB_ROW_332020" localSheetId="6" hidden="1">'General Ledger'!$C$1438</definedName>
    <definedName name="QB_ROW_3321" localSheetId="3" hidden="1">'Balance Sheet'!$C$20</definedName>
    <definedName name="QB_ROW_3321">#REF!</definedName>
    <definedName name="QB_ROW_332310" localSheetId="6" hidden="1">'General Ledger'!$B$1440</definedName>
    <definedName name="QB_ROW_332320" localSheetId="6" hidden="1">'General Ledger'!$C$1439</definedName>
    <definedName name="QB_ROW_333020" localSheetId="6" hidden="1">'General Ledger'!$C$1434</definedName>
    <definedName name="QB_ROW_333320" localSheetId="6" hidden="1">'General Ledger'!$C$1435</definedName>
    <definedName name="QB_ROW_334020" localSheetId="6" hidden="1">'General Ledger'!$C$1436</definedName>
    <definedName name="QB_ROW_334320" localSheetId="6" hidden="1">'General Ledger'!$C$1437</definedName>
    <definedName name="QB_ROW_335020" localSheetId="6" hidden="1">'General Ledger'!$C$1432</definedName>
    <definedName name="QB_ROW_335320" localSheetId="6" hidden="1">'General Ledger'!$C$1433</definedName>
    <definedName name="QB_ROW_336010" localSheetId="6" hidden="1">'General Ledger'!$B$1481</definedName>
    <definedName name="QB_ROW_336240" localSheetId="7" hidden="1">'Annual Budget'!$E$194</definedName>
    <definedName name="QB_ROW_336240">'BvA Detail'!#REF!</definedName>
    <definedName name="QB_ROW_336310" localSheetId="6" hidden="1">'General Ledger'!$B$1482</definedName>
    <definedName name="QB_ROW_337010" localSheetId="6" hidden="1">'General Ledger'!$B$1483</definedName>
    <definedName name="QB_ROW_337020" localSheetId="6" hidden="1">'General Ledger'!$C$1488</definedName>
    <definedName name="QB_ROW_337310" localSheetId="6" hidden="1">'General Ledger'!$B$1490</definedName>
    <definedName name="QB_ROW_337320" localSheetId="6" hidden="1">'General Ledger'!$C$1489</definedName>
    <definedName name="QB_ROW_338020" localSheetId="6" hidden="1">'General Ledger'!$C$1484</definedName>
    <definedName name="QB_ROW_338320" localSheetId="6" hidden="1">'General Ledger'!$C$1485</definedName>
    <definedName name="QB_ROW_339020" localSheetId="6" hidden="1">'General Ledger'!$C$1486</definedName>
    <definedName name="QB_ROW_339320" localSheetId="6" hidden="1">'General Ledger'!$C$1487</definedName>
    <definedName name="QB_ROW_340010" localSheetId="6" hidden="1">'General Ledger'!$B$1535</definedName>
    <definedName name="QB_ROW_34010" localSheetId="6" hidden="1">'General Ledger'!$B$1505</definedName>
    <definedName name="QB_ROW_340310" localSheetId="6" hidden="1">'General Ledger'!$B$1536</definedName>
    <definedName name="QB_ROW_341030" localSheetId="6" hidden="1">'General Ledger'!$D$851</definedName>
    <definedName name="QB_ROW_341030">#REF!</definedName>
    <definedName name="QB_ROW_341260" localSheetId="7" hidden="1">'Annual Budget'!$G$66</definedName>
    <definedName name="QB_ROW_341260">'BvA Detail'!#REF!</definedName>
    <definedName name="QB_ROW_3412600">#REF!</definedName>
    <definedName name="QB_ROW_341330" localSheetId="6" hidden="1">'General Ledger'!$D$852</definedName>
    <definedName name="QB_ROW_341330">#REF!</definedName>
    <definedName name="QB_ROW_342030" localSheetId="6" hidden="1">'General Ledger'!$D$1150</definedName>
    <definedName name="QB_ROW_342260" localSheetId="7" hidden="1">'Annual Budget'!$G$126</definedName>
    <definedName name="QB_ROW_342260">'BvA Detail'!#REF!</definedName>
    <definedName name="QB_ROW_3422600">#REF!</definedName>
    <definedName name="QB_ROW_342330" localSheetId="6" hidden="1">'General Ledger'!$D$1151</definedName>
    <definedName name="QB_ROW_343030" localSheetId="6" hidden="1">'General Ledger'!$D$1152</definedName>
    <definedName name="QB_ROW_34310" localSheetId="6" hidden="1">'General Ledger'!$B$1506</definedName>
    <definedName name="QB_ROW_343260" localSheetId="7" hidden="1">'Annual Budget'!$G$127</definedName>
    <definedName name="QB_ROW_343330" localSheetId="6" hidden="1">'General Ledger'!$D$1153</definedName>
    <definedName name="QB_ROW_344030" localSheetId="6" hidden="1">'General Ledger'!$D$1154</definedName>
    <definedName name="QB_ROW_344260" localSheetId="7" hidden="1">'Annual Budget'!$G$128</definedName>
    <definedName name="QB_ROW_344260">'BvA Detail'!#REF!</definedName>
    <definedName name="QB_ROW_3442600" localSheetId="4" hidden="1">'Pl Class'!$G$91</definedName>
    <definedName name="QB_ROW_3442600">#REF!</definedName>
    <definedName name="QB_ROW_344330" localSheetId="6" hidden="1">'General Ledger'!$D$1156</definedName>
    <definedName name="QB_ROW_345030" localSheetId="6" hidden="1">'General Ledger'!$D$1157</definedName>
    <definedName name="QB_ROW_345260" localSheetId="7" hidden="1">'Annual Budget'!$G$129</definedName>
    <definedName name="QB_ROW_345260">'BvA Detail'!#REF!</definedName>
    <definedName name="QB_ROW_3452600">#REF!</definedName>
    <definedName name="QB_ROW_345330" localSheetId="6" hidden="1">'General Ledger'!$D$1158</definedName>
    <definedName name="QB_ROW_346020" localSheetId="6" hidden="1">'General Ledger'!$C$806</definedName>
    <definedName name="QB_ROW_346020">#REF!</definedName>
    <definedName name="QB_ROW_346250" localSheetId="7" hidden="1">'Annual Budget'!$F$53</definedName>
    <definedName name="QB_ROW_346250">'BvA Detail'!#REF!</definedName>
    <definedName name="QB_ROW_3462500" localSheetId="4" hidden="1">'Pl Class'!$F$42</definedName>
    <definedName name="QB_ROW_3462500">#REF!</definedName>
    <definedName name="QB_ROW_346320" localSheetId="6" hidden="1">'General Ledger'!$C$808</definedName>
    <definedName name="QB_ROW_346320">#REF!</definedName>
    <definedName name="QB_ROW_347020" localSheetId="6" hidden="1">'General Ledger'!$C$812</definedName>
    <definedName name="QB_ROW_347020">#REF!</definedName>
    <definedName name="QB_ROW_347320" localSheetId="6" hidden="1">'General Ledger'!$C$813</definedName>
    <definedName name="QB_ROW_347320">#REF!</definedName>
    <definedName name="QB_ROW_348010" localSheetId="6" hidden="1">'General Ledger'!$B$258</definedName>
    <definedName name="QB_ROW_348010">#REF!</definedName>
    <definedName name="QB_ROW_348220" localSheetId="3" hidden="1">'Balance Sheet'!$C$37</definedName>
    <definedName name="QB_ROW_348220">#REF!</definedName>
    <definedName name="QB_ROW_348310" localSheetId="6" hidden="1">'General Ledger'!$B$259</definedName>
    <definedName name="QB_ROW_348310">#REF!</definedName>
    <definedName name="QB_ROW_349010" localSheetId="6" hidden="1">'General Ledger'!$B$256</definedName>
    <definedName name="QB_ROW_349010">#REF!</definedName>
    <definedName name="QB_ROW_349220">#REF!</definedName>
    <definedName name="QB_ROW_349310" localSheetId="6" hidden="1">'General Ledger'!$B$257</definedName>
    <definedName name="QB_ROW_349310">#REF!</definedName>
    <definedName name="QB_ROW_350010" localSheetId="6" hidden="1">'General Ledger'!$B$1441</definedName>
    <definedName name="QB_ROW_350020" localSheetId="6" hidden="1">'General Ledger'!$C$1478</definedName>
    <definedName name="QB_ROW_350040" localSheetId="7" hidden="1">'Annual Budget'!$E$190</definedName>
    <definedName name="QB_ROW_350040">'BvA Detail'!#REF!</definedName>
    <definedName name="QB_ROW_350310" localSheetId="6" hidden="1">'General Ledger'!$B$1480</definedName>
    <definedName name="QB_ROW_350320" localSheetId="6" hidden="1">'General Ledger'!$C$1479</definedName>
    <definedName name="QB_ROW_350340" localSheetId="7" hidden="1">'Annual Budget'!$E$193</definedName>
    <definedName name="QB_ROW_350340">'BvA Detail'!#REF!</definedName>
    <definedName name="QB_ROW_351020" localSheetId="6" hidden="1">'General Ledger'!$C$1442</definedName>
    <definedName name="QB_ROW_351030" localSheetId="6" hidden="1">'General Ledger'!$D$1449</definedName>
    <definedName name="QB_ROW_351320" localSheetId="6" hidden="1">'General Ledger'!$C$1451</definedName>
    <definedName name="QB_ROW_351330" localSheetId="6" hidden="1">'General Ledger'!$D$1450</definedName>
    <definedName name="QB_ROW_352030" localSheetId="6" hidden="1">'General Ledger'!$D$1443</definedName>
    <definedName name="QB_ROW_352330" localSheetId="6" hidden="1">'General Ledger'!$D$1444</definedName>
    <definedName name="QB_ROW_353030" localSheetId="6" hidden="1">'General Ledger'!$D$1445</definedName>
    <definedName name="QB_ROW_353330" localSheetId="6" hidden="1">'General Ledger'!$D$1446</definedName>
    <definedName name="QB_ROW_354030" localSheetId="6" hidden="1">'General Ledger'!$D$1447</definedName>
    <definedName name="QB_ROW_354330" localSheetId="6" hidden="1">'General Ledger'!$D$1448</definedName>
    <definedName name="QB_ROW_355020" localSheetId="6" hidden="1">'General Ledger'!$C$1452</definedName>
    <definedName name="QB_ROW_355320" localSheetId="6" hidden="1">'General Ledger'!$C$1453</definedName>
    <definedName name="QB_ROW_356020" localSheetId="6" hidden="1">'General Ledger'!$C$1454</definedName>
    <definedName name="QB_ROW_356320" localSheetId="6" hidden="1">'General Ledger'!$C$1455</definedName>
    <definedName name="QB_ROW_357020" localSheetId="6" hidden="1">'General Ledger'!$C$1456</definedName>
    <definedName name="QB_ROW_357250" localSheetId="7" hidden="1">'Annual Budget'!$F$191</definedName>
    <definedName name="QB_ROW_357250">'BvA Detail'!#REF!</definedName>
    <definedName name="QB_ROW_357320" localSheetId="6" hidden="1">'General Ledger'!$C$1457</definedName>
    <definedName name="QB_ROW_358020" localSheetId="6" hidden="1">'General Ledger'!$C$1458</definedName>
    <definedName name="QB_ROW_358320" localSheetId="6" hidden="1">'General Ledger'!$C$1459</definedName>
    <definedName name="QB_ROW_359020" localSheetId="6" hidden="1">'General Ledger'!$C$1460</definedName>
    <definedName name="QB_ROW_359320" localSheetId="6" hidden="1">'General Ledger'!$C$1461</definedName>
    <definedName name="QB_ROW_360020" localSheetId="6" hidden="1">'General Ledger'!$C$1462</definedName>
    <definedName name="QB_ROW_360320" localSheetId="6" hidden="1">'General Ledger'!$C$1463</definedName>
    <definedName name="QB_ROW_361020" localSheetId="6" hidden="1">'General Ledger'!$C$1464</definedName>
    <definedName name="QB_ROW_361320" localSheetId="6" hidden="1">'General Ledger'!$C$1465</definedName>
    <definedName name="QB_ROW_362020" localSheetId="6" hidden="1">'General Ledger'!$C$1466</definedName>
    <definedName name="QB_ROW_362320" localSheetId="6" hidden="1">'General Ledger'!$C$1467</definedName>
    <definedName name="QB_ROW_363020" localSheetId="6" hidden="1">'General Ledger'!$C$1468</definedName>
    <definedName name="QB_ROW_363320" localSheetId="6" hidden="1">'General Ledger'!$C$1469</definedName>
    <definedName name="QB_ROW_364020" localSheetId="6" hidden="1">'General Ledger'!$C$1474</definedName>
    <definedName name="QB_ROW_364320" localSheetId="6" hidden="1">'General Ledger'!$C$1475</definedName>
    <definedName name="QB_ROW_365020" localSheetId="6" hidden="1">'General Ledger'!$C$1476</definedName>
    <definedName name="QB_ROW_365250" localSheetId="7" hidden="1">'Annual Budget'!$F$192</definedName>
    <definedName name="QB_ROW_365250">'BvA Detail'!#REF!</definedName>
    <definedName name="QB_ROW_365320" localSheetId="6" hidden="1">'General Ledger'!$C$1477</definedName>
    <definedName name="QB_ROW_367020" localSheetId="6" hidden="1">'General Ledger'!$C$1132</definedName>
    <definedName name="QB_ROW_367030" localSheetId="6" hidden="1">'General Ledger'!$D$1146</definedName>
    <definedName name="QB_ROW_367050" localSheetId="7" hidden="1">'Annual Budget'!$F$122</definedName>
    <definedName name="QB_ROW_367050">'BvA Detail'!#REF!</definedName>
    <definedName name="QB_ROW_3670500" localSheetId="4" hidden="1">'Pl Class'!$F$87</definedName>
    <definedName name="QB_ROW_3670500">#REF!</definedName>
    <definedName name="QB_ROW_367320" localSheetId="6" hidden="1">'General Ledger'!$C$1148</definedName>
    <definedName name="QB_ROW_367330" localSheetId="6" hidden="1">'General Ledger'!$D$1147</definedName>
    <definedName name="QB_ROW_367350" localSheetId="7" hidden="1">'Annual Budget'!$F$124</definedName>
    <definedName name="QB_ROW_367350">'BvA Detail'!#REF!</definedName>
    <definedName name="QB_ROW_3673500" localSheetId="4" hidden="1">'Pl Class'!$F$89</definedName>
    <definedName name="QB_ROW_3673500">#REF!</definedName>
    <definedName name="QB_ROW_368010" localSheetId="6" hidden="1">'General Ledger'!$B$1367</definedName>
    <definedName name="QB_ROW_368020" localSheetId="6" hidden="1">'General Ledger'!$C$1428</definedName>
    <definedName name="QB_ROW_368040" localSheetId="7" hidden="1">'Annual Budget'!$E$182</definedName>
    <definedName name="QB_ROW_368040">'BvA Detail'!#REF!</definedName>
    <definedName name="QB_ROW_3680400" localSheetId="4" hidden="1">'Pl Class'!$E$125</definedName>
    <definedName name="QB_ROW_3680400">#REF!</definedName>
    <definedName name="QB_ROW_368310" localSheetId="6" hidden="1">'General Ledger'!$B$1430</definedName>
    <definedName name="QB_ROW_368320" localSheetId="6" hidden="1">'General Ledger'!$C$1429</definedName>
    <definedName name="QB_ROW_368340" localSheetId="7" hidden="1">'Annual Budget'!$E$189</definedName>
    <definedName name="QB_ROW_368340">'BvA Detail'!#REF!</definedName>
    <definedName name="QB_ROW_3683400" localSheetId="4" hidden="1">'Pl Class'!$E$129</definedName>
    <definedName name="QB_ROW_3683400">#REF!</definedName>
    <definedName name="QB_ROW_369020" localSheetId="6" hidden="1">'General Ledger'!$C$1368</definedName>
    <definedName name="QB_ROW_369250" localSheetId="7" hidden="1">'Annual Budget'!$F$183</definedName>
    <definedName name="QB_ROW_369250">'BvA Detail'!#REF!</definedName>
    <definedName name="QB_ROW_369320" localSheetId="6" hidden="1">'General Ledger'!$C$1369</definedName>
    <definedName name="QB_ROW_370020" localSheetId="6" hidden="1">'General Ledger'!$C$197</definedName>
    <definedName name="QB_ROW_370020">#REF!</definedName>
    <definedName name="QB_ROW_370240">#REF!</definedName>
    <definedName name="QB_ROW_370320" localSheetId="6" hidden="1">'General Ledger'!$C$198</definedName>
    <definedName name="QB_ROW_370320">#REF!</definedName>
    <definedName name="QB_ROW_371020" localSheetId="6" hidden="1">'General Ledger'!$C$540</definedName>
    <definedName name="QB_ROW_371020">#REF!</definedName>
    <definedName name="QB_ROW_371320" localSheetId="6" hidden="1">'General Ledger'!$C$541</definedName>
    <definedName name="QB_ROW_371320">#REF!</definedName>
    <definedName name="QB_ROW_372020" localSheetId="6" hidden="1">'General Ledger'!$C$1378</definedName>
    <definedName name="QB_ROW_372250">'BvA Detail'!#REF!</definedName>
    <definedName name="QB_ROW_372320" localSheetId="6" hidden="1">'General Ledger'!$C$1379</definedName>
    <definedName name="QB_ROW_373020" localSheetId="6" hidden="1">'General Ledger'!$C$879</definedName>
    <definedName name="QB_ROW_373020">#REF!</definedName>
    <definedName name="QB_ROW_373250" localSheetId="7" hidden="1">'Annual Budget'!$F$74</definedName>
    <definedName name="QB_ROW_373250">'BvA Detail'!#REF!</definedName>
    <definedName name="QB_ROW_3732500" localSheetId="4" hidden="1">'Pl Class'!$F$56</definedName>
    <definedName name="QB_ROW_3732500">#REF!</definedName>
    <definedName name="QB_ROW_373320" localSheetId="6" hidden="1">'General Ledger'!$C$883</definedName>
    <definedName name="QB_ROW_373320">#REF!</definedName>
    <definedName name="QB_ROW_374020" localSheetId="6" hidden="1">'General Ledger'!$C$996</definedName>
    <definedName name="QB_ROW_374320" localSheetId="6" hidden="1">'General Ledger'!$C$997</definedName>
    <definedName name="QB_ROW_375020" localSheetId="6" hidden="1">'General Ledger'!$C$884</definedName>
    <definedName name="QB_ROW_375020">#REF!</definedName>
    <definedName name="QB_ROW_375250" localSheetId="7" hidden="1">'Annual Budget'!$F$75</definedName>
    <definedName name="QB_ROW_375250">'BvA Detail'!#REF!</definedName>
    <definedName name="QB_ROW_3752500" localSheetId="4" hidden="1">'Pl Class'!$F$57</definedName>
    <definedName name="QB_ROW_3752500">#REF!</definedName>
    <definedName name="QB_ROW_375320" localSheetId="6" hidden="1">'General Ledger'!$C$891</definedName>
    <definedName name="QB_ROW_375320">#REF!</definedName>
    <definedName name="QB_ROW_376020" localSheetId="6" hidden="1">'General Ledger'!$C$892</definedName>
    <definedName name="QB_ROW_376020">#REF!</definedName>
    <definedName name="QB_ROW_376250" localSheetId="7" hidden="1">'Annual Budget'!$F$76</definedName>
    <definedName name="QB_ROW_376250">'BvA Detail'!#REF!</definedName>
    <definedName name="QB_ROW_3762500" localSheetId="4" hidden="1">'Pl Class'!$F$58</definedName>
    <definedName name="QB_ROW_3762500">#REF!</definedName>
    <definedName name="QB_ROW_376320" localSheetId="6" hidden="1">'General Ledger'!$C$896</definedName>
    <definedName name="QB_ROW_376320">#REF!</definedName>
    <definedName name="QB_ROW_377020" localSheetId="6" hidden="1">'General Ledger'!$C$897</definedName>
    <definedName name="QB_ROW_377020">#REF!</definedName>
    <definedName name="QB_ROW_377250" localSheetId="7" hidden="1">'Annual Budget'!$F$77</definedName>
    <definedName name="QB_ROW_377250">'BvA Detail'!#REF!</definedName>
    <definedName name="QB_ROW_3772500" localSheetId="4" hidden="1">'Pl Class'!$F$59</definedName>
    <definedName name="QB_ROW_3772500">#REF!</definedName>
    <definedName name="QB_ROW_377320" localSheetId="6" hidden="1">'General Ledger'!$C$899</definedName>
    <definedName name="QB_ROW_377320">#REF!</definedName>
    <definedName name="QB_ROW_378020" localSheetId="6" hidden="1">'General Ledger'!$C$900</definedName>
    <definedName name="QB_ROW_378020">#REF!</definedName>
    <definedName name="QB_ROW_378250" localSheetId="7" hidden="1">'Annual Budget'!$F$78</definedName>
    <definedName name="QB_ROW_378250">'BvA Detail'!#REF!</definedName>
    <definedName name="QB_ROW_3782500" localSheetId="4" hidden="1">'Pl Class'!$F$60</definedName>
    <definedName name="QB_ROW_3782500">#REF!</definedName>
    <definedName name="QB_ROW_378320" localSheetId="6" hidden="1">'General Ledger'!$C$904</definedName>
    <definedName name="QB_ROW_378320">#REF!</definedName>
    <definedName name="QB_ROW_379020" localSheetId="6" hidden="1">'General Ledger'!$C$905</definedName>
    <definedName name="QB_ROW_379020">#REF!</definedName>
    <definedName name="QB_ROW_379250" localSheetId="7" hidden="1">'Annual Budget'!$F$79</definedName>
    <definedName name="QB_ROW_379250">'BvA Detail'!#REF!</definedName>
    <definedName name="QB_ROW_3792500" localSheetId="4" hidden="1">'Pl Class'!$F$61</definedName>
    <definedName name="QB_ROW_379320" localSheetId="6" hidden="1">'General Ledger'!$C$908</definedName>
    <definedName name="QB_ROW_379320">#REF!</definedName>
    <definedName name="QB_ROW_380020" localSheetId="6" hidden="1">'General Ledger'!$C$909</definedName>
    <definedName name="QB_ROW_380020">#REF!</definedName>
    <definedName name="QB_ROW_380250" localSheetId="7" hidden="1">'Annual Budget'!$F$80</definedName>
    <definedName name="QB_ROW_380250">'BvA Detail'!#REF!</definedName>
    <definedName name="QB_ROW_3802500" localSheetId="4" hidden="1">'Pl Class'!$F$62</definedName>
    <definedName name="QB_ROW_3802500">#REF!</definedName>
    <definedName name="QB_ROW_380320" localSheetId="6" hidden="1">'General Ledger'!$C$911</definedName>
    <definedName name="QB_ROW_380320">#REF!</definedName>
    <definedName name="QB_ROW_381020" localSheetId="6" hidden="1">'General Ledger'!$C$819</definedName>
    <definedName name="QB_ROW_381020">#REF!</definedName>
    <definedName name="QB_ROW_381250" localSheetId="7" hidden="1">'Annual Budget'!$F$56</definedName>
    <definedName name="QB_ROW_381250">'BvA Detail'!#REF!</definedName>
    <definedName name="QB_ROW_3812500" localSheetId="4" hidden="1">'Pl Class'!$F$45</definedName>
    <definedName name="QB_ROW_3812500">#REF!</definedName>
    <definedName name="QB_ROW_381320" localSheetId="6" hidden="1">'General Ledger'!$C$822</definedName>
    <definedName name="QB_ROW_381320">#REF!</definedName>
    <definedName name="QB_ROW_382020" localSheetId="6" hidden="1">'General Ledger'!$C$823</definedName>
    <definedName name="QB_ROW_382020">#REF!</definedName>
    <definedName name="QB_ROW_382250" localSheetId="7" hidden="1">'Annual Budget'!$F$57</definedName>
    <definedName name="QB_ROW_382250">'BvA Detail'!#REF!</definedName>
    <definedName name="QB_ROW_3822500" localSheetId="4" hidden="1">'Pl Class'!$F$46</definedName>
    <definedName name="QB_ROW_3822500">#REF!</definedName>
    <definedName name="QB_ROW_382320" localSheetId="6" hidden="1">'General Ledger'!$C$826</definedName>
    <definedName name="QB_ROW_382320">#REF!</definedName>
    <definedName name="QB_ROW_383020" localSheetId="6" hidden="1">'General Ledger'!$C$827</definedName>
    <definedName name="QB_ROW_383020">#REF!</definedName>
    <definedName name="QB_ROW_383250" localSheetId="7" hidden="1">'Annual Budget'!$F$58</definedName>
    <definedName name="QB_ROW_383250">'BvA Detail'!#REF!</definedName>
    <definedName name="QB_ROW_3832500" localSheetId="4" hidden="1">'Pl Class'!$F$47</definedName>
    <definedName name="QB_ROW_3832500">#REF!</definedName>
    <definedName name="QB_ROW_383320" localSheetId="6" hidden="1">'General Ledger'!$C$831</definedName>
    <definedName name="QB_ROW_383320">#REF!</definedName>
    <definedName name="QB_ROW_384020" localSheetId="6" hidden="1">'General Ledger'!$C$832</definedName>
    <definedName name="QB_ROW_384020">#REF!</definedName>
    <definedName name="QB_ROW_384250" localSheetId="7" hidden="1">'Annual Budget'!$F$59</definedName>
    <definedName name="QB_ROW_384250">'BvA Detail'!#REF!</definedName>
    <definedName name="QB_ROW_3842500" localSheetId="4" hidden="1">'Pl Class'!$F$48</definedName>
    <definedName name="QB_ROW_384320" localSheetId="6" hidden="1">'General Ledger'!$C$837</definedName>
    <definedName name="QB_ROW_384320">#REF!</definedName>
    <definedName name="QB_ROW_385020" localSheetId="6" hidden="1">'General Ledger'!$C$838</definedName>
    <definedName name="QB_ROW_385020">#REF!</definedName>
    <definedName name="QB_ROW_385250" localSheetId="7" hidden="1">'Annual Budget'!$F$60</definedName>
    <definedName name="QB_ROW_385250">'BvA Detail'!#REF!</definedName>
    <definedName name="QB_ROW_3852500" localSheetId="4" hidden="1">'Pl Class'!$F$49</definedName>
    <definedName name="QB_ROW_3852500">#REF!</definedName>
    <definedName name="QB_ROW_385320" localSheetId="6" hidden="1">'General Ledger'!$C$840</definedName>
    <definedName name="QB_ROW_385320">#REF!</definedName>
    <definedName name="QB_ROW_386020" localSheetId="6" hidden="1">'General Ledger'!$C$1041</definedName>
    <definedName name="QB_ROW_386250" localSheetId="7" hidden="1">'Annual Budget'!$F$98</definedName>
    <definedName name="QB_ROW_386250">'BvA Detail'!#REF!</definedName>
    <definedName name="QB_ROW_3862500">#REF!</definedName>
    <definedName name="QB_ROW_386320" localSheetId="6" hidden="1">'General Ledger'!$C$1042</definedName>
    <definedName name="QB_ROW_387010" localSheetId="6" hidden="1">'General Ledger'!$B$545</definedName>
    <definedName name="QB_ROW_387010">#REF!</definedName>
    <definedName name="QB_ROW_387310" localSheetId="6" hidden="1">'General Ledger'!$B$546</definedName>
    <definedName name="QB_ROW_387310">#REF!</definedName>
    <definedName name="QB_ROW_388020" localSheetId="6" hidden="1">'General Ledger'!$C$798</definedName>
    <definedName name="QB_ROW_388020">#REF!</definedName>
    <definedName name="QB_ROW_388320" localSheetId="6" hidden="1">'General Ledger'!$C$799</definedName>
    <definedName name="QB_ROW_388320">#REF!</definedName>
    <definedName name="QB_ROW_389030" localSheetId="6" hidden="1">'General Ledger'!$D$853</definedName>
    <definedName name="QB_ROW_389030">#REF!</definedName>
    <definedName name="QB_ROW_389260">'BvA Detail'!#REF!</definedName>
    <definedName name="QB_ROW_389330" localSheetId="6" hidden="1">'General Ledger'!$D$854</definedName>
    <definedName name="QB_ROW_389330">#REF!</definedName>
    <definedName name="QB_ROW_390030" localSheetId="6" hidden="1">'General Ledger'!$D$855</definedName>
    <definedName name="QB_ROW_390030">#REF!</definedName>
    <definedName name="QB_ROW_390330" localSheetId="6" hidden="1">'General Ledger'!$D$856</definedName>
    <definedName name="QB_ROW_390330">#REF!</definedName>
    <definedName name="QB_ROW_391030" localSheetId="6" hidden="1">'General Ledger'!$D$1019</definedName>
    <definedName name="QB_ROW_391260">'BvA Detail'!#REF!</definedName>
    <definedName name="QB_ROW_391330" localSheetId="6" hidden="1">'General Ledger'!$D$1020</definedName>
    <definedName name="QB_ROW_392030" localSheetId="6" hidden="1">'General Ledger'!$D$1050</definedName>
    <definedName name="QB_ROW_392330" localSheetId="6" hidden="1">'General Ledger'!$D$1051</definedName>
    <definedName name="QB_ROW_393020" localSheetId="6" hidden="1">'General Ledger'!$C$1055</definedName>
    <definedName name="QB_ROW_393250" localSheetId="7" hidden="1">'Annual Budget'!$F$100</definedName>
    <definedName name="QB_ROW_393250">'BvA Detail'!#REF!</definedName>
    <definedName name="QB_ROW_3932500">#REF!</definedName>
    <definedName name="QB_ROW_393320" localSheetId="6" hidden="1">'General Ledger'!$C$1056</definedName>
    <definedName name="QB_ROW_395030" localSheetId="6" hidden="1">'General Ledger'!$D$1159</definedName>
    <definedName name="QB_ROW_395260" localSheetId="7" hidden="1">'Annual Budget'!$G$130</definedName>
    <definedName name="QB_ROW_395260">'BvA Detail'!#REF!</definedName>
    <definedName name="QB_ROW_395330" localSheetId="6" hidden="1">'General Ledger'!$D$1160</definedName>
    <definedName name="QB_ROW_396030" localSheetId="6" hidden="1">'General Ledger'!$D$1274</definedName>
    <definedName name="QB_ROW_396260" localSheetId="7" hidden="1">'Annual Budget'!$G$157</definedName>
    <definedName name="QB_ROW_396260">'BvA Detail'!#REF!</definedName>
    <definedName name="QB_ROW_3962600">#REF!</definedName>
    <definedName name="QB_ROW_396330" localSheetId="6" hidden="1">'General Ledger'!$D$1275</definedName>
    <definedName name="QB_ROW_397030" localSheetId="6" hidden="1">'General Ledger'!$D$1120</definedName>
    <definedName name="QB_ROW_397260" localSheetId="7" hidden="1">'Annual Budget'!$G$117</definedName>
    <definedName name="QB_ROW_397260">'BvA Detail'!#REF!</definedName>
    <definedName name="QB_ROW_3972600">#REF!</definedName>
    <definedName name="QB_ROW_397330" localSheetId="6" hidden="1">'General Ledger'!$D$1121</definedName>
    <definedName name="QB_ROW_398030" localSheetId="6" hidden="1">'General Ledger'!$D$1280</definedName>
    <definedName name="QB_ROW_398330" localSheetId="6" hidden="1">'General Ledger'!$D$1281</definedName>
    <definedName name="QB_ROW_399030" localSheetId="6" hidden="1">'General Ledger'!$D$1282</definedName>
    <definedName name="QB_ROW_399260">'BvA Detail'!#REF!</definedName>
    <definedName name="QB_ROW_399330" localSheetId="6" hidden="1">'General Ledger'!$D$1283</definedName>
    <definedName name="QB_ROW_400020" localSheetId="6" hidden="1">'General Ledger'!$C$1290</definedName>
    <definedName name="QB_ROW_400030" localSheetId="6" hidden="1">'General Ledger'!$D$1302</definedName>
    <definedName name="QB_ROW_400050" localSheetId="7" hidden="1">'Annual Budget'!$F$163</definedName>
    <definedName name="QB_ROW_400050">'BvA Detail'!#REF!</definedName>
    <definedName name="QB_ROW_4000500" localSheetId="4" hidden="1">'Pl Class'!$F$113</definedName>
    <definedName name="QB_ROW_4000500">#REF!</definedName>
    <definedName name="QB_ROW_40010" localSheetId="6" hidden="1">'General Ledger'!$B$1507</definedName>
    <definedName name="QB_ROW_400320" localSheetId="6" hidden="1">'General Ledger'!$C$1304</definedName>
    <definedName name="QB_ROW_400330" localSheetId="6" hidden="1">'General Ledger'!$D$1303</definedName>
    <definedName name="QB_ROW_400350" localSheetId="7" hidden="1">'Annual Budget'!$F$167</definedName>
    <definedName name="QB_ROW_400350">'BvA Detail'!#REF!</definedName>
    <definedName name="QB_ROW_4003500" localSheetId="4" hidden="1">'Pl Class'!$F$115</definedName>
    <definedName name="QB_ROW_4003500">#REF!</definedName>
    <definedName name="QB_ROW_401030" localSheetId="6" hidden="1">'General Ledger'!$D$1291</definedName>
    <definedName name="QB_ROW_401260" localSheetId="7" hidden="1">'Annual Budget'!$G$164</definedName>
    <definedName name="QB_ROW_401260">'BvA Detail'!#REF!</definedName>
    <definedName name="QB_ROW_401330" localSheetId="6" hidden="1">'General Ledger'!$D$1292</definedName>
    <definedName name="QB_ROW_4020" localSheetId="6" hidden="1">'General Ledger'!$C$245</definedName>
    <definedName name="QB_ROW_4020">#REF!</definedName>
    <definedName name="QB_ROW_402030" localSheetId="6" hidden="1">'General Ledger'!$D$1293</definedName>
    <definedName name="QB_ROW_4021" localSheetId="3" hidden="1">'Balance Sheet'!$C$21</definedName>
    <definedName name="QB_ROW_4021">#REF!</definedName>
    <definedName name="QB_ROW_402260" localSheetId="7" hidden="1">'Annual Budget'!$G$165</definedName>
    <definedName name="QB_ROW_402260">'BvA Detail'!#REF!</definedName>
    <definedName name="QB_ROW_402330" localSheetId="6" hidden="1">'General Ledger'!$D$1294</definedName>
    <definedName name="QB_ROW_403030" localSheetId="6" hidden="1">'General Ledger'!$D$1320</definedName>
    <definedName name="QB_ROW_40310" localSheetId="6" hidden="1">'General Ledger'!$B$1508</definedName>
    <definedName name="QB_ROW_403330" localSheetId="6" hidden="1">'General Ledger'!$D$1321</definedName>
    <definedName name="QB_ROW_404030" localSheetId="6" hidden="1">'General Ledger'!$D$857</definedName>
    <definedName name="QB_ROW_404030">#REF!</definedName>
    <definedName name="QB_ROW_404260" localSheetId="7" hidden="1">'Annual Budget'!$G$67</definedName>
    <definedName name="QB_ROW_404260">'BvA Detail'!#REF!</definedName>
    <definedName name="QB_ROW_404330" localSheetId="6" hidden="1">'General Ledger'!$D$858</definedName>
    <definedName name="QB_ROW_404330">#REF!</definedName>
    <definedName name="QB_ROW_405030" localSheetId="6" hidden="1">'General Ledger'!$D$1125</definedName>
    <definedName name="QB_ROW_405260" localSheetId="7" hidden="1">'Annual Budget'!$G$119</definedName>
    <definedName name="QB_ROW_405260">'BvA Detail'!#REF!</definedName>
    <definedName name="QB_ROW_4052600" localSheetId="4" hidden="1">'Pl Class'!$G$84</definedName>
    <definedName name="QB_ROW_4052600">#REF!</definedName>
    <definedName name="QB_ROW_405330" localSheetId="6" hidden="1">'General Ledger'!$D$1127</definedName>
    <definedName name="QB_ROW_406010" localSheetId="6" hidden="1">'General Ledger'!$B$549</definedName>
    <definedName name="QB_ROW_406010">#REF!</definedName>
    <definedName name="QB_ROW_406240">#REF!</definedName>
    <definedName name="QB_ROW_406310" localSheetId="6" hidden="1">'General Ledger'!$B$550</definedName>
    <definedName name="QB_ROW_406310">#REF!</definedName>
    <definedName name="QB_ROW_407010" localSheetId="6" hidden="1">'General Ledger'!$B$551</definedName>
    <definedName name="QB_ROW_407010">#REF!</definedName>
    <definedName name="QB_ROW_407310" localSheetId="6" hidden="1">'General Ledger'!$B$552</definedName>
    <definedName name="QB_ROW_407310">#REF!</definedName>
    <definedName name="QB_ROW_408010" localSheetId="6" hidden="1">'General Ledger'!$B$553</definedName>
    <definedName name="QB_ROW_408010">#REF!</definedName>
    <definedName name="QB_ROW_408310" localSheetId="6" hidden="1">'General Ledger'!$B$554</definedName>
    <definedName name="QB_ROW_408310">#REF!</definedName>
    <definedName name="QB_ROW_409020" localSheetId="6" hidden="1">'General Ledger'!$C$998</definedName>
    <definedName name="QB_ROW_409320" localSheetId="6" hidden="1">'General Ledger'!$C$999</definedName>
    <definedName name="QB_ROW_410010" localSheetId="6" hidden="1">'General Ledger'!$B$560</definedName>
    <definedName name="QB_ROW_410010">#REF!</definedName>
    <definedName name="QB_ROW_410310" localSheetId="6" hidden="1">'General Ledger'!$B$561</definedName>
    <definedName name="QB_ROW_410310">#REF!</definedName>
    <definedName name="QB_ROW_411020" localSheetId="6" hidden="1">'General Ledger'!$C$1096</definedName>
    <definedName name="QB_ROW_411250" localSheetId="7" hidden="1">'Annual Budget'!$F$110</definedName>
    <definedName name="QB_ROW_411250">'BvA Detail'!#REF!</definedName>
    <definedName name="QB_ROW_4112500" localSheetId="4" hidden="1">'Pl Class'!$F$79</definedName>
    <definedName name="QB_ROW_4112500">#REF!</definedName>
    <definedName name="QB_ROW_411320" localSheetId="6" hidden="1">'General Ledger'!$C$1103</definedName>
    <definedName name="QB_ROW_412020" localSheetId="6" hidden="1">'General Ledger'!$C$1002</definedName>
    <definedName name="QB_ROW_412320" localSheetId="6" hidden="1">'General Ledger'!$C$1003</definedName>
    <definedName name="QB_ROW_413020" localSheetId="6" hidden="1">'General Ledger'!$C$1104</definedName>
    <definedName name="QB_ROW_413250" localSheetId="7" hidden="1">'Annual Budget'!$F$111</definedName>
    <definedName name="QB_ROW_413250">'BvA Detail'!#REF!</definedName>
    <definedName name="QB_ROW_4132500" localSheetId="4" hidden="1">'Pl Class'!$F$80</definedName>
    <definedName name="QB_ROW_4132500">#REF!</definedName>
    <definedName name="QB_ROW_413320" localSheetId="6" hidden="1">'General Ledger'!$C$1106</definedName>
    <definedName name="QB_ROW_414010" localSheetId="6" hidden="1">'General Ledger'!$B$124</definedName>
    <definedName name="QB_ROW_414010">#REF!</definedName>
    <definedName name="QB_ROW_414230">#REF!</definedName>
    <definedName name="QB_ROW_414310" localSheetId="6" hidden="1">'General Ledger'!$B$193</definedName>
    <definedName name="QB_ROW_414310">#REF!</definedName>
    <definedName name="QB_ROW_415010" localSheetId="6" hidden="1">'General Ledger'!$B$122</definedName>
    <definedName name="QB_ROW_415010">#REF!</definedName>
    <definedName name="QB_ROW_415310" localSheetId="6" hidden="1">'General Ledger'!$B$123</definedName>
    <definedName name="QB_ROW_415310">#REF!</definedName>
    <definedName name="QB_ROW_416020" localSheetId="6" hidden="1">'General Ledger'!$C$1000</definedName>
    <definedName name="QB_ROW_416320" localSheetId="6" hidden="1">'General Ledger'!$C$1001</definedName>
    <definedName name="QB_ROW_417010" localSheetId="6" hidden="1">'General Ledger'!$B$386</definedName>
    <definedName name="QB_ROW_417010">#REF!</definedName>
    <definedName name="QB_ROW_417240" localSheetId="3" hidden="1">'Balance Sheet'!$E$47</definedName>
    <definedName name="QB_ROW_417240">#REF!</definedName>
    <definedName name="QB_ROW_417310" localSheetId="6" hidden="1">'General Ledger'!$B$416</definedName>
    <definedName name="QB_ROW_417310">#REF!</definedName>
    <definedName name="QB_ROW_418010" localSheetId="6" hidden="1">'General Ledger'!$B$417</definedName>
    <definedName name="QB_ROW_418010">#REF!</definedName>
    <definedName name="QB_ROW_418310" localSheetId="6" hidden="1">'General Ledger'!$B$418</definedName>
    <definedName name="QB_ROW_418310">#REF!</definedName>
    <definedName name="QB_ROW_42010" localSheetId="6" hidden="1">'General Ledger'!$B$1513</definedName>
    <definedName name="QB_ROW_4230" localSheetId="3" hidden="1">'Balance Sheet'!$D$32</definedName>
    <definedName name="QB_ROW_4230">#REF!</definedName>
    <definedName name="QB_ROW_42310" localSheetId="6" hidden="1">'General Ledger'!$B$1514</definedName>
    <definedName name="QB_ROW_4320" localSheetId="6" hidden="1">'General Ledger'!$C$246</definedName>
    <definedName name="QB_ROW_4320">#REF!</definedName>
    <definedName name="QB_ROW_4321" localSheetId="3" hidden="1">'Balance Sheet'!$C$23</definedName>
    <definedName name="QB_ROW_4321">#REF!</definedName>
    <definedName name="QB_ROW_442010" localSheetId="6" hidden="1">'General Ledger'!$B$7</definedName>
    <definedName name="QB_ROW_442010">#REF!</definedName>
    <definedName name="QB_ROW_442310" localSheetId="6" hidden="1">'General Ledger'!$B$8</definedName>
    <definedName name="QB_ROW_442310">#REF!</definedName>
    <definedName name="QB_ROW_443010" localSheetId="6" hidden="1">'General Ledger'!$B$11</definedName>
    <definedName name="QB_ROW_443010">#REF!</definedName>
    <definedName name="QB_ROW_443310" localSheetId="6" hidden="1">'General Ledger'!$B$12</definedName>
    <definedName name="QB_ROW_443310">#REF!</definedName>
    <definedName name="QB_ROW_444010" localSheetId="6" hidden="1">'General Ledger'!$B$5</definedName>
    <definedName name="QB_ROW_444010">#REF!</definedName>
    <definedName name="QB_ROW_444310" localSheetId="6" hidden="1">'General Ledger'!$B$6</definedName>
    <definedName name="QB_ROW_444310">#REF!</definedName>
    <definedName name="QB_ROW_445020" localSheetId="6" hidden="1">'General Ledger'!$C$1426</definedName>
    <definedName name="QB_ROW_445320" localSheetId="6" hidden="1">'General Ledger'!$C$1427</definedName>
    <definedName name="QB_ROW_446020" localSheetId="6" hidden="1">'General Ledger'!$C$1380</definedName>
    <definedName name="QB_ROW_446030" localSheetId="6" hidden="1">'General Ledger'!$D$1423</definedName>
    <definedName name="QB_ROW_446050" localSheetId="7" hidden="1">'Annual Budget'!$F$184</definedName>
    <definedName name="QB_ROW_446050">'BvA Detail'!#REF!</definedName>
    <definedName name="QB_ROW_4460500" localSheetId="4" hidden="1">'Pl Class'!$F$126</definedName>
    <definedName name="QB_ROW_4460500">#REF!</definedName>
    <definedName name="QB_ROW_446260" localSheetId="7" hidden="1">'Annual Budget'!$G$187</definedName>
    <definedName name="QB_ROW_446260">'BvA Detail'!#REF!</definedName>
    <definedName name="QB_ROW_446320" localSheetId="6" hidden="1">'General Ledger'!$C$1425</definedName>
    <definedName name="QB_ROW_446330" localSheetId="6" hidden="1">'General Ledger'!$D$1424</definedName>
    <definedName name="QB_ROW_446350" localSheetId="7" hidden="1">'Annual Budget'!$F$188</definedName>
    <definedName name="QB_ROW_446350">'BvA Detail'!#REF!</definedName>
    <definedName name="QB_ROW_4463500" localSheetId="4" hidden="1">'Pl Class'!$F$128</definedName>
    <definedName name="QB_ROW_4463500">#REF!</definedName>
    <definedName name="QB_ROW_448010" localSheetId="6" hidden="1">'General Ledger'!$B$232</definedName>
    <definedName name="QB_ROW_448010">#REF!</definedName>
    <definedName name="QB_ROW_448310" localSheetId="6" hidden="1">'General Ledger'!$B$233</definedName>
    <definedName name="QB_ROW_448310">#REF!</definedName>
    <definedName name="QB_ROW_449010" localSheetId="6" hidden="1">'General Ledger'!$B$234</definedName>
    <definedName name="QB_ROW_449010">#REF!</definedName>
    <definedName name="QB_ROW_449020" localSheetId="3" hidden="1">'Balance Sheet'!$C$26</definedName>
    <definedName name="QB_ROW_449020" localSheetId="6" hidden="1">'General Ledger'!$C$237</definedName>
    <definedName name="QB_ROW_449020">#REF!</definedName>
    <definedName name="QB_ROW_449310" localSheetId="6" hidden="1">'General Ledger'!$B$239</definedName>
    <definedName name="QB_ROW_449310">#REF!</definedName>
    <definedName name="QB_ROW_449320" localSheetId="3" hidden="1">'Balance Sheet'!$C$28</definedName>
    <definedName name="QB_ROW_449320" localSheetId="6" hidden="1">'General Ledger'!$C$238</definedName>
    <definedName name="QB_ROW_449320">#REF!</definedName>
    <definedName name="QB_ROW_450010" localSheetId="6" hidden="1">'General Ledger'!$B$671</definedName>
    <definedName name="QB_ROW_450010">#REF!</definedName>
    <definedName name="QB_ROW_450310" localSheetId="6" hidden="1">'General Ledger'!$B$672</definedName>
    <definedName name="QB_ROW_450310">#REF!</definedName>
    <definedName name="QB_ROW_451020" localSheetId="6" hidden="1">'General Ledger'!$C$659</definedName>
    <definedName name="QB_ROW_451020">#REF!</definedName>
    <definedName name="QB_ROW_451250" localSheetId="7" hidden="1">'Annual Budget'!$F$25</definedName>
    <definedName name="QB_ROW_451250">'BvA Detail'!#REF!</definedName>
    <definedName name="QB_ROW_4512500" localSheetId="4" hidden="1">'Pl Class'!$F$21</definedName>
    <definedName name="QB_ROW_4512500">#REF!</definedName>
    <definedName name="QB_ROW_451320" localSheetId="6" hidden="1">'General Ledger'!$C$661</definedName>
    <definedName name="QB_ROW_451320">#REF!</definedName>
    <definedName name="QB_ROW_452010" localSheetId="6" hidden="1">'General Ledger'!$B$673</definedName>
    <definedName name="QB_ROW_452010">#REF!</definedName>
    <definedName name="QB_ROW_452310" localSheetId="6" hidden="1">'General Ledger'!$B$674</definedName>
    <definedName name="QB_ROW_452310">#REF!</definedName>
    <definedName name="QB_ROW_453020" localSheetId="6" hidden="1">'General Ledger'!$C$235</definedName>
    <definedName name="QB_ROW_453020">#REF!</definedName>
    <definedName name="QB_ROW_453230" localSheetId="3" hidden="1">'Balance Sheet'!$D$27</definedName>
    <definedName name="QB_ROW_453230">#REF!</definedName>
    <definedName name="QB_ROW_453320" localSheetId="6" hidden="1">'General Ledger'!$C$236</definedName>
    <definedName name="QB_ROW_453320">#REF!</definedName>
    <definedName name="QB_ROW_454010" localSheetId="6" hidden="1">'General Ledger'!$B$675</definedName>
    <definedName name="QB_ROW_454010">#REF!</definedName>
    <definedName name="QB_ROW_454310" localSheetId="6" hidden="1">'General Ledger'!$B$676</definedName>
    <definedName name="QB_ROW_454310">#REF!</definedName>
    <definedName name="QB_ROW_455010" localSheetId="6" hidden="1">'General Ledger'!$B$1333</definedName>
    <definedName name="QB_ROW_455020" localSheetId="6" hidden="1">'General Ledger'!$C$1336</definedName>
    <definedName name="QB_ROW_455040" localSheetId="7" hidden="1">'Annual Budget'!$E$174</definedName>
    <definedName name="QB_ROW_455040">'BvA Detail'!#REF!</definedName>
    <definedName name="QB_ROW_455310" localSheetId="6" hidden="1">'General Ledger'!$B$1338</definedName>
    <definedName name="QB_ROW_455320" localSheetId="6" hidden="1">'General Ledger'!$C$1337</definedName>
    <definedName name="QB_ROW_455340" localSheetId="7" hidden="1">'Annual Budget'!$E$176</definedName>
    <definedName name="QB_ROW_455340">'BvA Detail'!#REF!</definedName>
    <definedName name="QB_ROW_456020" localSheetId="6" hidden="1">'General Ledger'!$C$1334</definedName>
    <definedName name="QB_ROW_456250" localSheetId="7" hidden="1">'Annual Budget'!$F$175</definedName>
    <definedName name="QB_ROW_456250">'BvA Detail'!#REF!</definedName>
    <definedName name="QB_ROW_456320" localSheetId="6" hidden="1">'General Ledger'!$C$1335</definedName>
    <definedName name="QB_ROW_457020" localSheetId="6" hidden="1">'General Ledger'!$C$1374</definedName>
    <definedName name="QB_ROW_457320" localSheetId="6" hidden="1">'General Ledger'!$C$1375</definedName>
    <definedName name="QB_ROW_458020" localSheetId="6" hidden="1">'General Ledger'!$C$1376</definedName>
    <definedName name="QB_ROW_458320" localSheetId="6" hidden="1">'General Ledger'!$C$1377</definedName>
    <definedName name="QB_ROW_459020" localSheetId="6" hidden="1">'General Ledger'!$C$1370</definedName>
    <definedName name="QB_ROW_459320" localSheetId="6" hidden="1">'General Ledger'!$C$1371</definedName>
    <definedName name="QB_ROW_460020" localSheetId="6" hidden="1">'General Ledger'!$C$1372</definedName>
    <definedName name="QB_ROW_46010" localSheetId="6" hidden="1">'General Ledger'!$B$1547</definedName>
    <definedName name="QB_ROW_460320" localSheetId="6" hidden="1">'General Ledger'!$C$1373</definedName>
    <definedName name="QB_ROW_461020" localSheetId="6" hidden="1">'General Ledger'!$C$927</definedName>
    <definedName name="QB_ROW_461020">#REF!</definedName>
    <definedName name="QB_ROW_461250" localSheetId="7" hidden="1">'Annual Budget'!$F$87</definedName>
    <definedName name="QB_ROW_461250">'BvA Detail'!#REF!</definedName>
    <definedName name="QB_ROW_461320" localSheetId="6" hidden="1">'General Ledger'!$C$928</definedName>
    <definedName name="QB_ROW_461320">#REF!</definedName>
    <definedName name="QB_ROW_462010" localSheetId="6" hidden="1">'General Ledger'!$B$194</definedName>
    <definedName name="QB_ROW_462010">#REF!</definedName>
    <definedName name="QB_ROW_46210">#REF!</definedName>
    <definedName name="QB_ROW_462310" localSheetId="6" hidden="1">'General Ledger'!$B$195</definedName>
    <definedName name="QB_ROW_462310">#REF!</definedName>
    <definedName name="QB_ROW_463020" localSheetId="6" hidden="1">'General Ledger'!$C$206</definedName>
    <definedName name="QB_ROW_463020">#REF!</definedName>
    <definedName name="QB_ROW_46310" localSheetId="6" hidden="1">'General Ledger'!$B$1548</definedName>
    <definedName name="QB_ROW_463320" localSheetId="6" hidden="1">'General Ledger'!$C$207</definedName>
    <definedName name="QB_ROW_463320">#REF!</definedName>
    <definedName name="QB_ROW_464020" localSheetId="6" hidden="1">'General Ledger'!$C$208</definedName>
    <definedName name="QB_ROW_464020">#REF!</definedName>
    <definedName name="QB_ROW_464320" localSheetId="6" hidden="1">'General Ledger'!$C$209</definedName>
    <definedName name="QB_ROW_464320">#REF!</definedName>
    <definedName name="QB_ROW_465010" localSheetId="6" hidden="1">'General Ledger'!$B$547</definedName>
    <definedName name="QB_ROW_465010">#REF!</definedName>
    <definedName name="QB_ROW_465240">#REF!</definedName>
    <definedName name="QB_ROW_465310" localSheetId="6" hidden="1">'General Ledger'!$B$548</definedName>
    <definedName name="QB_ROW_465310">#REF!</definedName>
    <definedName name="QB_ROW_466030" localSheetId="6" hidden="1">'General Ledger'!$D$1133</definedName>
    <definedName name="QB_ROW_466260" localSheetId="7" hidden="1">'Annual Budget'!$G$123</definedName>
    <definedName name="QB_ROW_466260">'BvA Detail'!#REF!</definedName>
    <definedName name="QB_ROW_4662600" localSheetId="4" hidden="1">'Pl Class'!$G$88</definedName>
    <definedName name="QB_ROW_4662600">#REF!</definedName>
    <definedName name="QB_ROW_466330" localSheetId="6" hidden="1">'General Ledger'!$D$1143</definedName>
    <definedName name="QB_ROW_467030" localSheetId="6" hidden="1">'General Ledger'!$D$1144</definedName>
    <definedName name="QB_ROW_467330" localSheetId="6" hidden="1">'General Ledger'!$D$1145</definedName>
    <definedName name="QB_ROW_468020" localSheetId="6" hidden="1">'General Ledger'!$C$747</definedName>
    <definedName name="QB_ROW_468020">#REF!</definedName>
    <definedName name="QB_ROW_468250" localSheetId="7" hidden="1">'Annual Budget'!$F$42</definedName>
    <definedName name="QB_ROW_468250">'BvA Detail'!#REF!</definedName>
    <definedName name="QB_ROW_4682500" localSheetId="4" hidden="1">'Pl Class'!$F$37</definedName>
    <definedName name="QB_ROW_4682500">#REF!</definedName>
    <definedName name="QB_ROW_468320" localSheetId="6" hidden="1">'General Ledger'!$C$751</definedName>
    <definedName name="QB_ROW_468320">#REF!</definedName>
    <definedName name="QB_ROW_469020" localSheetId="6" hidden="1">'General Ledger'!$C$912</definedName>
    <definedName name="QB_ROW_469020">#REF!</definedName>
    <definedName name="QB_ROW_469250" localSheetId="7" hidden="1">'Annual Budget'!$F$81</definedName>
    <definedName name="QB_ROW_469250">'BvA Detail'!#REF!</definedName>
    <definedName name="QB_ROW_4692500" localSheetId="4" hidden="1">'Pl Class'!$F$63</definedName>
    <definedName name="QB_ROW_4692500">#REF!</definedName>
    <definedName name="QB_ROW_469320" localSheetId="6" hidden="1">'General Ledger'!$C$916</definedName>
    <definedName name="QB_ROW_469320">#REF!</definedName>
    <definedName name="QB_ROW_470020" localSheetId="6" hidden="1">'General Ledger'!$C$1107</definedName>
    <definedName name="QB_ROW_47010" localSheetId="6" hidden="1">'General Ledger'!$B$576</definedName>
    <definedName name="QB_ROW_47010">#REF!</definedName>
    <definedName name="QB_ROW_470250" localSheetId="7" hidden="1">'Annual Budget'!$F$112</definedName>
    <definedName name="QB_ROW_470250">'BvA Detail'!#REF!</definedName>
    <definedName name="QB_ROW_4702500" localSheetId="4" hidden="1">'Pl Class'!$F$81</definedName>
    <definedName name="QB_ROW_4702500">#REF!</definedName>
    <definedName name="QB_ROW_470320" localSheetId="6" hidden="1">'General Ledger'!$C$1112</definedName>
    <definedName name="QB_ROW_471030" localSheetId="6" hidden="1">'General Ledger'!$D$1284</definedName>
    <definedName name="QB_ROW_471260" localSheetId="7" hidden="1">'Annual Budget'!$G$161</definedName>
    <definedName name="QB_ROW_471260">'BvA Detail'!#REF!</definedName>
    <definedName name="QB_ROW_4712600" localSheetId="4" hidden="1">'Pl Class'!$G$111</definedName>
    <definedName name="QB_ROW_4712600">#REF!</definedName>
    <definedName name="QB_ROW_471330" localSheetId="6" hidden="1">'General Ledger'!$D$1286</definedName>
    <definedName name="QB_ROW_472030" localSheetId="6" hidden="1">'General Ledger'!$D$1027</definedName>
    <definedName name="QB_ROW_47220" localSheetId="3" hidden="1">'Balance Sheet'!$C$61</definedName>
    <definedName name="QB_ROW_47220">#REF!</definedName>
    <definedName name="QB_ROW_472260" localSheetId="7" hidden="1">'Annual Budget'!$G$94</definedName>
    <definedName name="QB_ROW_472260">'BvA Detail'!#REF!</definedName>
    <definedName name="QB_ROW_4722600" localSheetId="4" hidden="1">'Pl Class'!$G$68</definedName>
    <definedName name="QB_ROW_4722600">#REF!</definedName>
    <definedName name="QB_ROW_472330" localSheetId="6" hidden="1">'General Ledger'!$D$1029</definedName>
    <definedName name="QB_ROW_473030" localSheetId="6" hidden="1">'General Ledger'!$D$1295</definedName>
    <definedName name="QB_ROW_47310" localSheetId="6" hidden="1">'General Ledger'!$B$577</definedName>
    <definedName name="QB_ROW_47310">#REF!</definedName>
    <definedName name="QB_ROW_473260" localSheetId="7" hidden="1">'Annual Budget'!$G$166</definedName>
    <definedName name="QB_ROW_473260">'BvA Detail'!#REF!</definedName>
    <definedName name="QB_ROW_4732600" localSheetId="4" hidden="1">'Pl Class'!$G$114</definedName>
    <definedName name="QB_ROW_4732600">#REF!</definedName>
    <definedName name="QB_ROW_473330" localSheetId="6" hidden="1">'General Ledger'!$D$1301</definedName>
    <definedName name="QB_ROW_474020" localSheetId="6" hidden="1">'General Ledger'!$C$1470</definedName>
    <definedName name="QB_ROW_474320" localSheetId="6" hidden="1">'General Ledger'!$C$1471</definedName>
    <definedName name="QB_ROW_475020" localSheetId="6" hidden="1">'General Ledger'!$C$1472</definedName>
    <definedName name="QB_ROW_475320" localSheetId="6" hidden="1">'General Ledger'!$C$1473</definedName>
    <definedName name="QB_ROW_476020" localSheetId="6" hidden="1">'General Ledger'!$C$210</definedName>
    <definedName name="QB_ROW_476020">#REF!</definedName>
    <definedName name="QB_ROW_476240" localSheetId="3" hidden="1">'Balance Sheet'!$E$18</definedName>
    <definedName name="QB_ROW_476320" localSheetId="6" hidden="1">'General Ledger'!$C$211</definedName>
    <definedName name="QB_ROW_476320">#REF!</definedName>
    <definedName name="QB_ROW_477030" localSheetId="6" hidden="1">'General Ledger'!$D$626</definedName>
    <definedName name="QB_ROW_477030">#REF!</definedName>
    <definedName name="QB_ROW_477330" localSheetId="6" hidden="1">'General Ledger'!$D$627</definedName>
    <definedName name="QB_ROW_477330">#REF!</definedName>
    <definedName name="QB_ROW_478030" localSheetId="6" hidden="1">'General Ledger'!$D$1030</definedName>
    <definedName name="QB_ROW_478260" localSheetId="7" hidden="1">'Annual Budget'!$G$95</definedName>
    <definedName name="QB_ROW_478260">'BvA Detail'!#REF!</definedName>
    <definedName name="QB_ROW_4782600" localSheetId="4" hidden="1">'Pl Class'!$G$69</definedName>
    <definedName name="QB_ROW_4782600">#REF!</definedName>
    <definedName name="QB_ROW_478330" localSheetId="6" hidden="1">'General Ledger'!$D$1033</definedName>
    <definedName name="QB_ROW_48010" localSheetId="6" hidden="1">'General Ledger'!$B$574</definedName>
    <definedName name="QB_ROW_48010">#REF!</definedName>
    <definedName name="QB_ROW_48310" localSheetId="6" hidden="1">'General Ledger'!$B$575</definedName>
    <definedName name="QB_ROW_48310">#REF!</definedName>
    <definedName name="QB_ROW_49010" localSheetId="6" hidden="1">'General Ledger'!$B$572</definedName>
    <definedName name="QB_ROW_49010">#REF!</definedName>
    <definedName name="QB_ROW_49220" localSheetId="3" hidden="1">'Balance Sheet'!$C$60</definedName>
    <definedName name="QB_ROW_49310" localSheetId="6" hidden="1">'General Ledger'!$B$573</definedName>
    <definedName name="QB_ROW_49310">#REF!</definedName>
    <definedName name="QB_ROW_50010" localSheetId="6" hidden="1">'General Ledger'!$B$1515</definedName>
    <definedName name="QB_ROW_5010" localSheetId="6" hidden="1">'General Ledger'!$B$260</definedName>
    <definedName name="QB_ROW_5010">#REF!</definedName>
    <definedName name="QB_ROW_5011" localSheetId="3" hidden="1">'Balance Sheet'!$B$25</definedName>
    <definedName name="QB_ROW_5011">#REF!</definedName>
    <definedName name="QB_ROW_502010" localSheetId="6" hidden="1">'General Ledger'!$B$667</definedName>
    <definedName name="QB_ROW_502010">#REF!</definedName>
    <definedName name="QB_ROW_502310" localSheetId="6" hidden="1">'General Ledger'!$B$668</definedName>
    <definedName name="QB_ROW_502310">#REF!</definedName>
    <definedName name="QB_ROW_503010" localSheetId="6" hidden="1">'General Ledger'!$B$419</definedName>
    <definedName name="QB_ROW_503010">#REF!</definedName>
    <definedName name="QB_ROW_50310" localSheetId="6" hidden="1">'General Ledger'!$B$1516</definedName>
    <definedName name="QB_ROW_503310" localSheetId="6" hidden="1">'General Ledger'!$B$420</definedName>
    <definedName name="QB_ROW_503310">#REF!</definedName>
    <definedName name="QB_ROW_504010" localSheetId="6" hidden="1">'General Ledger'!$B$1545</definedName>
    <definedName name="QB_ROW_504310" localSheetId="6" hidden="1">'General Ledger'!$B$1546</definedName>
    <definedName name="QB_ROW_505010" localSheetId="6" hidden="1">'General Ledger'!$B$1543</definedName>
    <definedName name="QB_ROW_505310" localSheetId="6" hidden="1">'General Ledger'!$B$1544</definedName>
    <definedName name="QB_ROW_506010" localSheetId="6" hidden="1">'General Ledger'!$B$13</definedName>
    <definedName name="QB_ROW_506010">#REF!</definedName>
    <definedName name="QB_ROW_506310" localSheetId="6" hidden="1">'General Ledger'!$B$14</definedName>
    <definedName name="QB_ROW_506310">#REF!</definedName>
    <definedName name="QB_ROW_507010" localSheetId="6" hidden="1">'General Ledger'!$B$15</definedName>
    <definedName name="QB_ROW_507010">#REF!</definedName>
    <definedName name="QB_ROW_507310" localSheetId="6" hidden="1">'General Ledger'!$B$16</definedName>
    <definedName name="QB_ROW_507310">#REF!</definedName>
    <definedName name="QB_ROW_509020" localSheetId="6" hidden="1">'General Ledger'!$C$1222</definedName>
    <definedName name="QB_ROW_509250" localSheetId="7" hidden="1">'Annual Budget'!$F$147</definedName>
    <definedName name="QB_ROW_509250">'BvA Detail'!#REF!</definedName>
    <definedName name="QB_ROW_5092500" localSheetId="4" hidden="1">'Pl Class'!$F$101</definedName>
    <definedName name="QB_ROW_5092500">#REF!</definedName>
    <definedName name="QB_ROW_509320" localSheetId="6" hidden="1">'General Ledger'!$C$1225</definedName>
    <definedName name="QB_ROW_510020" localSheetId="6" hidden="1">'General Ledger'!$C$1172</definedName>
    <definedName name="QB_ROW_51010" localSheetId="6" hidden="1">'General Ledger'!$B$421</definedName>
    <definedName name="QB_ROW_51010">#REF!</definedName>
    <definedName name="QB_ROW_51020" localSheetId="6" hidden="1">'General Ledger'!$C$542</definedName>
    <definedName name="QB_ROW_51020">#REF!</definedName>
    <definedName name="QB_ROW_510250" localSheetId="7" hidden="1">'Annual Budget'!$F$135</definedName>
    <definedName name="QB_ROW_510250">'BvA Detail'!#REF!</definedName>
    <definedName name="QB_ROW_5102500">#REF!</definedName>
    <definedName name="QB_ROW_510320" localSheetId="6" hidden="1">'General Ledger'!$C$1173</definedName>
    <definedName name="QB_ROW_51040" localSheetId="3" hidden="1">'Balance Sheet'!$E$50</definedName>
    <definedName name="QB_ROW_51040">#REF!</definedName>
    <definedName name="QB_ROW_511030" localSheetId="6" hidden="1">'General Ledger'!$D$1175</definedName>
    <definedName name="QB_ROW_511260" localSheetId="7" hidden="1">'Annual Budget'!$G$137</definedName>
    <definedName name="QB_ROW_511260">'BvA Detail'!#REF!</definedName>
    <definedName name="QB_ROW_5112600">#REF!</definedName>
    <definedName name="QB_ROW_511330" localSheetId="6" hidden="1">'General Ledger'!$D$1176</definedName>
    <definedName name="QB_ROW_512020" localSheetId="6" hidden="1">'General Ledger'!$C$841</definedName>
    <definedName name="QB_ROW_512020">#REF!</definedName>
    <definedName name="QB_ROW_512250" localSheetId="7" hidden="1">'Annual Budget'!$F$61</definedName>
    <definedName name="QB_ROW_512250">'BvA Detail'!#REF!</definedName>
    <definedName name="QB_ROW_512320" localSheetId="6" hidden="1">'General Ledger'!$C$842</definedName>
    <definedName name="QB_ROW_512320">#REF!</definedName>
    <definedName name="QB_ROW_51250" localSheetId="3" hidden="1">'Balance Sheet'!$F$53</definedName>
    <definedName name="QB_ROW_51250">#REF!</definedName>
    <definedName name="QB_ROW_513020" localSheetId="6" hidden="1">'General Ledger'!$C$1037</definedName>
    <definedName name="QB_ROW_51310" localSheetId="6" hidden="1">'General Ledger'!$B$544</definedName>
    <definedName name="QB_ROW_51310">#REF!</definedName>
    <definedName name="QB_ROW_51320" localSheetId="6" hidden="1">'General Ledger'!$C$543</definedName>
    <definedName name="QB_ROW_51320">#REF!</definedName>
    <definedName name="QB_ROW_513250" localSheetId="7" hidden="1">'Annual Budget'!$F$97</definedName>
    <definedName name="QB_ROW_513250">'BvA Detail'!#REF!</definedName>
    <definedName name="QB_ROW_513320" localSheetId="6" hidden="1">'General Ledger'!$C$1038</definedName>
    <definedName name="QB_ROW_51340" localSheetId="3" hidden="1">'Balance Sheet'!$E$54</definedName>
    <definedName name="QB_ROW_51340">#REF!</definedName>
    <definedName name="QB_ROW_514020" localSheetId="6" hidden="1">'General Ledger'!$C$199</definedName>
    <definedName name="QB_ROW_514020">#REF!</definedName>
    <definedName name="QB_ROW_514320" localSheetId="6" hidden="1">'General Ledger'!$C$201</definedName>
    <definedName name="QB_ROW_514320">#REF!</definedName>
    <definedName name="QB_ROW_515030" localSheetId="6" hidden="1">'General Ledger'!$D$1381</definedName>
    <definedName name="QB_ROW_515260" localSheetId="7" hidden="1">'Annual Budget'!$G$185</definedName>
    <definedName name="QB_ROW_515260">'BvA Detail'!#REF!</definedName>
    <definedName name="QB_ROW_5152600">#REF!</definedName>
    <definedName name="QB_ROW_515330" localSheetId="6" hidden="1">'General Ledger'!$D$1382</definedName>
    <definedName name="QB_ROW_516030" localSheetId="6" hidden="1">'General Ledger'!$D$1383</definedName>
    <definedName name="QB_ROW_516260" localSheetId="7" hidden="1">'Annual Budget'!$G$186</definedName>
    <definedName name="QB_ROW_516260">'BvA Detail'!#REF!</definedName>
    <definedName name="QB_ROW_5162600" localSheetId="4" hidden="1">'Pl Class'!$G$127</definedName>
    <definedName name="QB_ROW_5162600">#REF!</definedName>
    <definedName name="QB_ROW_516330" localSheetId="6" hidden="1">'General Ledger'!$D$1422</definedName>
    <definedName name="QB_ROW_517010" localSheetId="6" hidden="1">'General Ledger'!$B$941</definedName>
    <definedName name="QB_ROW_517010">#REF!</definedName>
    <definedName name="QB_ROW_517020" localSheetId="6" hidden="1">'General Ledger'!$C$944</definedName>
    <definedName name="QB_ROW_517020">#REF!</definedName>
    <definedName name="QB_ROW_517310" localSheetId="6" hidden="1">'General Ledger'!$B$946</definedName>
    <definedName name="QB_ROW_517310">#REF!</definedName>
    <definedName name="QB_ROW_517320" localSheetId="6" hidden="1">'General Ledger'!$C$945</definedName>
    <definedName name="QB_ROW_517320">#REF!</definedName>
    <definedName name="QB_ROW_518020" localSheetId="6" hidden="1">'General Ledger'!$C$942</definedName>
    <definedName name="QB_ROW_518020">#REF!</definedName>
    <definedName name="QB_ROW_518320" localSheetId="6" hidden="1">'General Ledger'!$C$943</definedName>
    <definedName name="QB_ROW_518320">#REF!</definedName>
    <definedName name="QB_ROW_519010" localSheetId="6" hidden="1">'General Ledger'!$B$1493</definedName>
    <definedName name="QB_ROW_519310" localSheetId="6" hidden="1">'General Ledger'!$B$1494</definedName>
    <definedName name="QB_ROW_520020" localSheetId="6" hidden="1">'General Ledger'!$C$49</definedName>
    <definedName name="QB_ROW_52010" localSheetId="6" hidden="1">'General Ledger'!$B$17</definedName>
    <definedName name="QB_ROW_52010">#REF!</definedName>
    <definedName name="QB_ROW_520320" localSheetId="6" hidden="1">'General Ledger'!$C$50</definedName>
    <definedName name="QB_ROW_521010" localSheetId="6" hidden="1">'General Ledger'!$B$9</definedName>
    <definedName name="QB_ROW_521310" localSheetId="6" hidden="1">'General Ledger'!$B$10</definedName>
    <definedName name="QB_ROW_522010" localSheetId="6" hidden="1">'General Ledger'!$B$384</definedName>
    <definedName name="QB_ROW_52230" localSheetId="3" hidden="1">'Balance Sheet'!$D$8</definedName>
    <definedName name="QB_ROW_52230">#REF!</definedName>
    <definedName name="QB_ROW_522310" localSheetId="6" hidden="1">'General Ledger'!$B$385</definedName>
    <definedName name="QB_ROW_523010" localSheetId="6" hidden="1">'General Ledger'!$B$382</definedName>
    <definedName name="QB_ROW_52310" localSheetId="6" hidden="1">'General Ledger'!$B$47</definedName>
    <definedName name="QB_ROW_52310">#REF!</definedName>
    <definedName name="QB_ROW_523310" localSheetId="6" hidden="1">'General Ledger'!$B$383</definedName>
    <definedName name="QB_ROW_524020" localSheetId="6" hidden="1">'General Ledger'!$C$1211</definedName>
    <definedName name="QB_ROW_524250" localSheetId="7" hidden="1">'Annual Budget'!$F$145</definedName>
    <definedName name="QB_ROW_5242500" localSheetId="4" hidden="1">'Pl Class'!$F$99</definedName>
    <definedName name="QB_ROW_524320" localSheetId="6" hidden="1">'General Ledger'!$C$1213</definedName>
    <definedName name="QB_ROW_53010" localSheetId="6" hidden="1">'General Ledger'!$B$48</definedName>
    <definedName name="QB_ROW_53010">#REF!</definedName>
    <definedName name="QB_ROW_53020" localSheetId="6" hidden="1">'General Ledger'!$C$51</definedName>
    <definedName name="QB_ROW_5310" localSheetId="6" hidden="1">'General Ledger'!$B$261</definedName>
    <definedName name="QB_ROW_5310">#REF!</definedName>
    <definedName name="QB_ROW_5311" localSheetId="3" hidden="1">'Balance Sheet'!$B$38</definedName>
    <definedName name="QB_ROW_5311">#REF!</definedName>
    <definedName name="QB_ROW_53230">#REF!</definedName>
    <definedName name="QB_ROW_53310" localSheetId="6" hidden="1">'General Ledger'!$B$59</definedName>
    <definedName name="QB_ROW_53310">#REF!</definedName>
    <definedName name="QB_ROW_53320" localSheetId="6" hidden="1">'General Ledger'!$C$58</definedName>
    <definedName name="QB_ROW_53330" localSheetId="3" hidden="1">'Balance Sheet'!$D$9</definedName>
    <definedName name="QB_ROW_56010" localSheetId="6" hidden="1">'General Ledger'!$B$555</definedName>
    <definedName name="QB_ROW_56010">#REF!</definedName>
    <definedName name="QB_ROW_56310" localSheetId="6" hidden="1">'General Ledger'!$B$556</definedName>
    <definedName name="QB_ROW_56310">#REF!</definedName>
    <definedName name="QB_ROW_57010" localSheetId="6" hidden="1">'General Ledger'!$B$1517</definedName>
    <definedName name="QB_ROW_57020" localSheetId="6" hidden="1">'General Ledger'!$C$1524</definedName>
    <definedName name="QB_ROW_57310" localSheetId="6" hidden="1">'General Ledger'!$B$1526</definedName>
    <definedName name="QB_ROW_57320" localSheetId="6" hidden="1">'General Ledger'!$C$1525</definedName>
    <definedName name="QB_ROW_59020" localSheetId="6" hidden="1">'General Ledger'!$C$424</definedName>
    <definedName name="QB_ROW_59020">#REF!</definedName>
    <definedName name="QB_ROW_59320" localSheetId="6" hidden="1">'General Ledger'!$C$425</definedName>
    <definedName name="QB_ROW_59320">#REF!</definedName>
    <definedName name="QB_ROW_60010" localSheetId="6" hidden="1">'General Ledger'!$B$230</definedName>
    <definedName name="QB_ROW_60010">#REF!</definedName>
    <definedName name="QB_ROW_6010" localSheetId="6" hidden="1">'General Ledger'!$B$262</definedName>
    <definedName name="QB_ROW_6010">#REF!</definedName>
    <definedName name="QB_ROW_60310" localSheetId="6" hidden="1">'General Ledger'!$B$231</definedName>
    <definedName name="QB_ROW_60310">#REF!</definedName>
    <definedName name="QB_ROW_61010" localSheetId="6" hidden="1">'General Ledger'!$B$669</definedName>
    <definedName name="QB_ROW_61010">#REF!</definedName>
    <definedName name="QB_ROW_61310" localSheetId="6" hidden="1">'General Ledger'!$B$670</definedName>
    <definedName name="QB_ROW_61310">#REF!</definedName>
    <definedName name="QB_ROW_6310" localSheetId="6" hidden="1">'General Ledger'!$B$263</definedName>
    <definedName name="QB_ROW_6310">#REF!</definedName>
    <definedName name="QB_ROW_66010" localSheetId="6" hidden="1">'General Ledger'!$B$665</definedName>
    <definedName name="QB_ROW_66010">#REF!</definedName>
    <definedName name="QB_ROW_66310" localSheetId="6" hidden="1">'General Ledger'!$B$666</definedName>
    <definedName name="QB_ROW_66310">#REF!</definedName>
    <definedName name="QB_ROW_67010" localSheetId="6" hidden="1">'General Ledger'!$B$1541</definedName>
    <definedName name="QB_ROW_67310" localSheetId="6" hidden="1">'General Ledger'!$B$1542</definedName>
    <definedName name="QB_ROW_68010" localSheetId="6" hidden="1">'General Ledger'!$B$1495</definedName>
    <definedName name="QB_ROW_68310" localSheetId="6" hidden="1">'General Ledger'!$B$1496</definedName>
    <definedName name="QB_ROW_7001" localSheetId="3" hidden="1">'Balance Sheet'!$A$40</definedName>
    <definedName name="QB_ROW_7001">#REF!</definedName>
    <definedName name="QB_ROW_70020" localSheetId="6" hidden="1">'General Ledger'!$C$249</definedName>
    <definedName name="QB_ROW_70020">#REF!</definedName>
    <definedName name="QB_ROW_7010" localSheetId="6" hidden="1">'General Ledger'!$B$264</definedName>
    <definedName name="QB_ROW_7010">#REF!</definedName>
    <definedName name="QB_ROW_70230" localSheetId="3" hidden="1">'Balance Sheet'!$D$34</definedName>
    <definedName name="QB_ROW_70230">#REF!</definedName>
    <definedName name="QB_ROW_70320" localSheetId="6" hidden="1">'General Ledger'!$C$250</definedName>
    <definedName name="QB_ROW_70320">#REF!</definedName>
    <definedName name="QB_ROW_71020" localSheetId="6" hidden="1">'General Ledger'!$C$430</definedName>
    <definedName name="QB_ROW_71020">#REF!</definedName>
    <definedName name="QB_ROW_71030" localSheetId="6" hidden="1">'General Ledger'!$D$435</definedName>
    <definedName name="QB_ROW_71030">#REF!</definedName>
    <definedName name="QB_ROW_71320" localSheetId="6" hidden="1">'General Ledger'!$C$461</definedName>
    <definedName name="QB_ROW_71320">#REF!</definedName>
    <definedName name="QB_ROW_71330" localSheetId="6" hidden="1">'General Ledger'!$D$460</definedName>
    <definedName name="QB_ROW_71330">#REF!</definedName>
    <definedName name="QB_ROW_71350" localSheetId="3" hidden="1">'Balance Sheet'!$F$51</definedName>
    <definedName name="QB_ROW_71350">#REF!</definedName>
    <definedName name="QB_ROW_72210">#REF!</definedName>
    <definedName name="QB_ROW_7301" localSheetId="3" hidden="1">'Balance Sheet'!$A$64</definedName>
    <definedName name="QB_ROW_73010" localSheetId="6" hidden="1">'General Ledger'!$B$562</definedName>
    <definedName name="QB_ROW_73010">#REF!</definedName>
    <definedName name="QB_ROW_7310" localSheetId="6" hidden="1">'General Ledger'!$B$265</definedName>
    <definedName name="QB_ROW_7310">#REF!</definedName>
    <definedName name="QB_ROW_73310" localSheetId="6" hidden="1">'General Ledger'!$B$563</definedName>
    <definedName name="QB_ROW_73310">#REF!</definedName>
    <definedName name="QB_ROW_74020" localSheetId="6" hidden="1">'General Ledger'!$C$422</definedName>
    <definedName name="QB_ROW_74020">#REF!</definedName>
    <definedName name="QB_ROW_74320" localSheetId="6" hidden="1">'General Ledger'!$C$423</definedName>
    <definedName name="QB_ROW_74320">#REF!</definedName>
    <definedName name="QB_ROW_76010" localSheetId="6" hidden="1">'General Ledger'!$B$219</definedName>
    <definedName name="QB_ROW_76010">#REF!</definedName>
    <definedName name="QB_ROW_76230" localSheetId="3" hidden="1">'Balance Sheet'!$D$22</definedName>
    <definedName name="QB_ROW_76230">#REF!</definedName>
    <definedName name="QB_ROW_76310" localSheetId="6" hidden="1">'General Ledger'!$B$229</definedName>
    <definedName name="QB_ROW_76310">#REF!</definedName>
    <definedName name="QB_ROW_7701" localSheetId="5" hidden="1">'AP Aging'!$A$5</definedName>
    <definedName name="QB_ROW_7702" localSheetId="5" hidden="1">'AP Aging'!$A$25</definedName>
    <definedName name="QB_ROW_7703" localSheetId="5" hidden="1">'AP Aging'!$A$31</definedName>
    <definedName name="QB_ROW_7704" localSheetId="5" hidden="1">'AP Aging'!$A$33</definedName>
    <definedName name="QB_ROW_7705" localSheetId="5" hidden="1">'AP Aging'!$A$35</definedName>
    <definedName name="QB_ROW_7731" localSheetId="5" hidden="1">'AP Aging'!$A$24</definedName>
    <definedName name="QB_ROW_7732" localSheetId="5" hidden="1">'AP Aging'!$A$30</definedName>
    <definedName name="QB_ROW_7733" localSheetId="5" hidden="1">'AP Aging'!$A$32</definedName>
    <definedName name="QB_ROW_7734" localSheetId="5" hidden="1">'AP Aging'!$A$34</definedName>
    <definedName name="QB_ROW_7735" localSheetId="5" hidden="1">'AP Aging'!$A$37</definedName>
    <definedName name="QB_ROW_78020" localSheetId="6" hidden="1">'General Ledger'!$C$247</definedName>
    <definedName name="QB_ROW_78020">#REF!</definedName>
    <definedName name="QB_ROW_78230" localSheetId="3" hidden="1">'Balance Sheet'!$D$33</definedName>
    <definedName name="QB_ROW_78230">#REF!</definedName>
    <definedName name="QB_ROW_78320" localSheetId="6" hidden="1">'General Ledger'!$C$248</definedName>
    <definedName name="QB_ROW_78320">#REF!</definedName>
    <definedName name="QB_ROW_79010" localSheetId="6" hidden="1">'General Ledger'!$B$242</definedName>
    <definedName name="QB_ROW_79010">#REF!</definedName>
    <definedName name="QB_ROW_79220" localSheetId="3" hidden="1">'Balance Sheet'!$C$30</definedName>
    <definedName name="QB_ROW_79220">#REF!</definedName>
    <definedName name="QB_ROW_79310" localSheetId="6" hidden="1">'General Ledger'!$B$243</definedName>
    <definedName name="QB_ROW_79310">#REF!</definedName>
    <definedName name="QB_ROW_80010" localSheetId="6" hidden="1">'General Ledger'!$B$266</definedName>
    <definedName name="QB_ROW_80010">#REF!</definedName>
    <definedName name="QB_ROW_8010" localSheetId="6" hidden="1">'General Ledger'!$B$566</definedName>
    <definedName name="QB_ROW_8010">#REF!</definedName>
    <definedName name="QB_ROW_8011" localSheetId="3" hidden="1">'Balance Sheet'!$B$41</definedName>
    <definedName name="QB_ROW_8011">#REF!</definedName>
    <definedName name="QB_ROW_80240" localSheetId="3" hidden="1">'Balance Sheet'!$E$44</definedName>
    <definedName name="QB_ROW_80240">#REF!</definedName>
    <definedName name="QB_ROW_8030" localSheetId="5" hidden="1">'AP Aging'!$A$38</definedName>
    <definedName name="QB_ROW_80310" localSheetId="6" hidden="1">'General Ledger'!$B$381</definedName>
    <definedName name="QB_ROW_80310">#REF!</definedName>
    <definedName name="QB_ROW_81010" localSheetId="6" hidden="1">'General Ledger'!$B$217</definedName>
    <definedName name="QB_ROW_81010">#REF!</definedName>
    <definedName name="QB_ROW_81310" localSheetId="6" hidden="1">'General Ledger'!$B$218</definedName>
    <definedName name="QB_ROW_81310">#REF!</definedName>
    <definedName name="QB_ROW_83010" localSheetId="6" hidden="1">'General Ledger'!$B$60</definedName>
    <definedName name="QB_ROW_83010">#REF!</definedName>
    <definedName name="QB_ROW_8310" localSheetId="6" hidden="1">'General Ledger'!$B$567</definedName>
    <definedName name="QB_ROW_8310">#REF!</definedName>
    <definedName name="QB_ROW_8311" localSheetId="3" hidden="1">'Balance Sheet'!$B$58</definedName>
    <definedName name="QB_ROW_8311">#REF!</definedName>
    <definedName name="QB_ROW_83230" localSheetId="3" hidden="1">'Balance Sheet'!$D$10</definedName>
    <definedName name="QB_ROW_83230">#REF!</definedName>
    <definedName name="QB_ROW_83310" localSheetId="6" hidden="1">'General Ledger'!$B$89</definedName>
    <definedName name="QB_ROW_83310">#REF!</definedName>
    <definedName name="QB_ROW_84030" localSheetId="6" hidden="1">'General Ledger'!$D$594</definedName>
    <definedName name="QB_ROW_84030">#REF!</definedName>
    <definedName name="QB_ROW_84260" localSheetId="7" hidden="1">'Annual Budget'!$G$16</definedName>
    <definedName name="QB_ROW_84260">'BvA Detail'!#REF!</definedName>
    <definedName name="QB_ROW_842600" localSheetId="4" hidden="1">'Pl Class'!$G$12</definedName>
    <definedName name="QB_ROW_842600">#REF!</definedName>
    <definedName name="QB_ROW_84330" localSheetId="6" hidden="1">'General Ledger'!$D$618</definedName>
    <definedName name="QB_ROW_84330">#REF!</definedName>
    <definedName name="QB_ROW_85020" localSheetId="6" hidden="1">'General Ledger'!$C$428</definedName>
    <definedName name="QB_ROW_85020">#REF!</definedName>
    <definedName name="QB_ROW_85320" localSheetId="6" hidden="1">'General Ledger'!$C$429</definedName>
    <definedName name="QB_ROW_85320">#REF!</definedName>
    <definedName name="QB_ROW_86010" localSheetId="6" hidden="1">'General Ledger'!$B$564</definedName>
    <definedName name="QB_ROW_86010">#REF!</definedName>
    <definedName name="QB_ROW_86310" localSheetId="6" hidden="1">'General Ledger'!$B$565</definedName>
    <definedName name="QB_ROW_86310">#REF!</definedName>
    <definedName name="QB_ROW_86321" localSheetId="7" hidden="1">'Annual Budget'!$C$28</definedName>
    <definedName name="QB_ROW_86321">'BvA Detail'!#REF!</definedName>
    <definedName name="QB_ROW_863210" localSheetId="4" hidden="1">'Pl Class'!$C$24</definedName>
    <definedName name="QB_ROW_863210">#REF!</definedName>
    <definedName name="QB_ROW_87010" localSheetId="6" hidden="1">'General Ledger'!$B$654</definedName>
    <definedName name="QB_ROW_87010">#REF!</definedName>
    <definedName name="QB_ROW_87310" localSheetId="6" hidden="1">'General Ledger'!$B$655</definedName>
    <definedName name="QB_ROW_87310">#REF!</definedName>
    <definedName name="QB_ROW_88010" localSheetId="6" hidden="1">'General Ledger'!$B$557</definedName>
    <definedName name="QB_ROW_88010">#REF!</definedName>
    <definedName name="QB_ROW_88240" localSheetId="3" hidden="1">'Balance Sheet'!$E$55</definedName>
    <definedName name="QB_ROW_88310" localSheetId="6" hidden="1">'General Ledger'!$B$559</definedName>
    <definedName name="QB_ROW_88310">#REF!</definedName>
    <definedName name="QB_ROW_89010" localSheetId="6" hidden="1">'General Ledger'!$B$205</definedName>
    <definedName name="QB_ROW_89010">#REF!</definedName>
    <definedName name="QB_ROW_89020" localSheetId="6" hidden="1">'General Ledger'!$C$212</definedName>
    <definedName name="QB_ROW_89020">#REF!</definedName>
    <definedName name="QB_ROW_89030" localSheetId="3" hidden="1">'Balance Sheet'!$D$17</definedName>
    <definedName name="QB_ROW_89310" localSheetId="6" hidden="1">'General Ledger'!$B$214</definedName>
    <definedName name="QB_ROW_89310">#REF!</definedName>
    <definedName name="QB_ROW_89320" localSheetId="6" hidden="1">'General Ledger'!$C$213</definedName>
    <definedName name="QB_ROW_89320">#REF!</definedName>
    <definedName name="QB_ROW_89330" localSheetId="3" hidden="1">'Balance Sheet'!$D$19</definedName>
    <definedName name="QB_ROW_90010" localSheetId="6" hidden="1">'General Ledger'!$B$90</definedName>
    <definedName name="QB_ROW_90010">#REF!</definedName>
    <definedName name="QB_ROW_9021" localSheetId="3" hidden="1">'Balance Sheet'!$C$42</definedName>
    <definedName name="QB_ROW_9021">#REF!</definedName>
    <definedName name="QB_ROW_90230" localSheetId="3" hidden="1">'Balance Sheet'!$D$11</definedName>
    <definedName name="QB_ROW_90230">#REF!</definedName>
    <definedName name="QB_ROW_9030" localSheetId="6" hidden="1">'General Ledger'!$D$580</definedName>
    <definedName name="QB_ROW_9030">#REF!</definedName>
    <definedName name="QB_ROW_90310" localSheetId="6" hidden="1">'General Ledger'!$B$91</definedName>
    <definedName name="QB_ROW_90310">#REF!</definedName>
    <definedName name="QB_ROW_91010" localSheetId="6" hidden="1">'General Ledger'!$B$92</definedName>
    <definedName name="QB_ROW_91010">#REF!</definedName>
    <definedName name="QB_ROW_91230" localSheetId="3" hidden="1">'Balance Sheet'!$D$12</definedName>
    <definedName name="QB_ROW_91230">#REF!</definedName>
    <definedName name="QB_ROW_91310" localSheetId="6" hidden="1">'General Ledger'!$B$95</definedName>
    <definedName name="QB_ROW_91310">#REF!</definedName>
    <definedName name="QB_ROW_92010" localSheetId="6" hidden="1">'General Ledger'!$B$1511</definedName>
    <definedName name="QB_ROW_92310" localSheetId="6" hidden="1">'General Ledger'!$B$1512</definedName>
    <definedName name="QB_ROW_9260" localSheetId="7" hidden="1">'Annual Budget'!$G$10</definedName>
    <definedName name="QB_ROW_9260">'BvA Detail'!#REF!</definedName>
    <definedName name="QB_ROW_92600">#REF!</definedName>
    <definedName name="QB_ROW_9321" localSheetId="3" hidden="1">'Balance Sheet'!$C$57</definedName>
    <definedName name="QB_ROW_9321">#REF!</definedName>
    <definedName name="QB_ROW_9330" localSheetId="6" hidden="1">'General Ledger'!$D$581</definedName>
    <definedName name="QB_ROW_9330">#REF!</definedName>
    <definedName name="QB_ROW_94010" localSheetId="6" hidden="1">'General Ledger'!$B$240</definedName>
    <definedName name="QB_ROW_94010">#REF!</definedName>
    <definedName name="QB_ROW_94220" localSheetId="3" hidden="1">'Balance Sheet'!$C$29</definedName>
    <definedName name="QB_ROW_94220">#REF!</definedName>
    <definedName name="QB_ROW_94310" localSheetId="6" hidden="1">'General Ledger'!$B$241</definedName>
    <definedName name="QB_ROW_94310">#REF!</definedName>
    <definedName name="QB_ROW_95010" localSheetId="6" hidden="1">'General Ledger'!$B$1503</definedName>
    <definedName name="QB_ROW_95310" localSheetId="6" hidden="1">'General Ledger'!$B$1504</definedName>
    <definedName name="QB_ROW_96010" localSheetId="6" hidden="1">'General Ledger'!$B$1537</definedName>
    <definedName name="QB_ROW_96310" localSheetId="6" hidden="1">'General Ledger'!$B$1538</definedName>
    <definedName name="QB_ROW_97010" localSheetId="6" hidden="1">'General Ledger'!$B$1539</definedName>
    <definedName name="QB_ROW_97310" localSheetId="6" hidden="1">'General Ledger'!$B$1540</definedName>
    <definedName name="QB_ROW_98010" localSheetId="6" hidden="1">'General Ledger'!$B$1531</definedName>
    <definedName name="QB_ROW_98310" localSheetId="6" hidden="1">'General Ledger'!$B$1532</definedName>
    <definedName name="QB_SUBTITLE_3" localSheetId="7" hidden="1">'Annual Budget'!$A$3</definedName>
    <definedName name="QB_SUBTITLE_3" localSheetId="5" hidden="1">'AP Aging'!$A$3</definedName>
    <definedName name="QB_SUBTITLE_3" localSheetId="3" hidden="1">'Balance Sheet'!$A$3</definedName>
    <definedName name="QB_SUBTITLE_3" localSheetId="6" hidden="1">'General Ledger'!$A$3</definedName>
    <definedName name="QB_SUBTITLE_3" localSheetId="4" hidden="1">'Pl Class'!$A$3</definedName>
    <definedName name="QB_SUBTITLE_3">#REF!</definedName>
    <definedName name="QB_TIME_5" localSheetId="7" hidden="1">'Annual Budget'!$K$1</definedName>
    <definedName name="QB_TIME_5" localSheetId="5" hidden="1">'AP Aging'!$P$1</definedName>
    <definedName name="QB_TIME_5" localSheetId="3" hidden="1">'Balance Sheet'!$G$1</definedName>
    <definedName name="QB_TIME_5" localSheetId="6" hidden="1">'General Ledger'!$U$1</definedName>
    <definedName name="QB_TIME_5" localSheetId="4" hidden="1">'Pl Class'!$AJ$1</definedName>
    <definedName name="QB_TIME_5">#REF!</definedName>
    <definedName name="QB_TITLE_2" localSheetId="7" hidden="1">'Annual Budget'!$A$2</definedName>
    <definedName name="QB_TITLE_2" localSheetId="5" hidden="1">'AP Aging'!$A$2</definedName>
    <definedName name="QB_TITLE_2" localSheetId="3" hidden="1">'Balance Sheet'!$A$2</definedName>
    <definedName name="QB_TITLE_2" localSheetId="6" hidden="1">'General Ledger'!$A$2</definedName>
    <definedName name="QB_TITLE_2" localSheetId="4" hidden="1">'Pl Class'!$A$2</definedName>
    <definedName name="QB_TITLE_2">#REF!</definedName>
    <definedName name="QBCANSUPPORTUPDATE" localSheetId="7">TRUE</definedName>
    <definedName name="QBCANSUPPORTUPDATE" localSheetId="5">TRUE</definedName>
    <definedName name="QBCANSUPPORTUPDATE" localSheetId="3">TRUE</definedName>
    <definedName name="QBCANSUPPORTUPDATE" localSheetId="6">TRUE</definedName>
    <definedName name="QBCANSUPPORTUPDATE" localSheetId="4">TRUE</definedName>
    <definedName name="QBCANSUPPORTUPDATE">1</definedName>
    <definedName name="QBCANSUPPORTUPDATE_1" localSheetId="2">TRUE</definedName>
    <definedName name="QBCOMPANYFILENAME" localSheetId="7">"\\AVOLONACCT\Clients\LeadershipPA\Leadership Prepatory Academy Inc.QBW"</definedName>
    <definedName name="QBCOMPANYFILENAME" localSheetId="5">"\\AVOLONACCT\Clients\LeadershipPA\Leadership Prepatory Academy Inc.QBW"</definedName>
    <definedName name="QBCOMPANYFILENAME" localSheetId="3">"\\AVOLONACCT\Clients\LeadershipPA\Leadership Prepatory Academy Inc.QBW"</definedName>
    <definedName name="QBCOMPANYFILENAME" localSheetId="6">"\\AVOLONACCT\Clients\LeadershipPA\Leadership Prepatory Academy Inc.QBW"</definedName>
    <definedName name="QBCOMPANYFILENAME" localSheetId="4">"\\AVOLONACCT\Clients\LeadershipPA\Leadership Prepatory Academy Inc.QBW"</definedName>
    <definedName name="QBCOMPANYFILENAME">"T:\Leadership\Leadership Prepatory Academy Inc.QBW"</definedName>
    <definedName name="QBCOMPANYFILENAME_1" localSheetId="2">"\\AVOLONACCT\Clients\LeadershipPA\Leadership Prepatory Academy Inc.QBW"</definedName>
    <definedName name="QBENDDATE" localSheetId="7">20190630</definedName>
    <definedName name="QBENDDATE" localSheetId="5">20190331</definedName>
    <definedName name="QBENDDATE" localSheetId="3">20190331</definedName>
    <definedName name="QBENDDATE" localSheetId="6">20190331</definedName>
    <definedName name="QBENDDATE" localSheetId="4">20190331</definedName>
    <definedName name="QBENDDATE">20171031</definedName>
    <definedName name="QBENDDATE_1" localSheetId="2">20181231</definedName>
    <definedName name="QBHEADERSONSCREEN" localSheetId="7">TRUE</definedName>
    <definedName name="QBHEADERSONSCREEN" localSheetId="5">TRUE</definedName>
    <definedName name="QBHEADERSONSCREEN" localSheetId="3">TRUE</definedName>
    <definedName name="QBHEADERSONSCREEN" localSheetId="6">TRUE</definedName>
    <definedName name="QBHEADERSONSCREEN" localSheetId="4">TRUE</definedName>
    <definedName name="QBHEADERSONSCREEN">1</definedName>
    <definedName name="QBHEADERSONSCREEN_1" localSheetId="2">TRUE</definedName>
    <definedName name="QBMETADATASIZE" localSheetId="7">5914</definedName>
    <definedName name="QBMETADATASIZE" localSheetId="5">7574</definedName>
    <definedName name="QBMETADATASIZE" localSheetId="3">5914</definedName>
    <definedName name="QBMETADATASIZE" localSheetId="2">5892</definedName>
    <definedName name="QBMETADATASIZE" localSheetId="6">7572</definedName>
    <definedName name="QBMETADATASIZE" localSheetId="4">5914</definedName>
    <definedName name="QBMETADATASIZE">5892</definedName>
    <definedName name="QBPRESERVECOLOR" localSheetId="7">TRUE</definedName>
    <definedName name="QBPRESERVECOLOR" localSheetId="5">TRUE</definedName>
    <definedName name="QBPRESERVECOLOR" localSheetId="3">TRUE</definedName>
    <definedName name="QBPRESERVECOLOR" localSheetId="6">TRUE</definedName>
    <definedName name="QBPRESERVECOLOR" localSheetId="4">TRUE</definedName>
    <definedName name="QBPRESERVECOLOR">1</definedName>
    <definedName name="QBPRESERVECOLOR_1" localSheetId="2">TRUE</definedName>
    <definedName name="QBPRESERVEFONT" localSheetId="7">TRUE</definedName>
    <definedName name="QBPRESERVEFONT" localSheetId="5">TRUE</definedName>
    <definedName name="QBPRESERVEFONT" localSheetId="3">TRUE</definedName>
    <definedName name="QBPRESERVEFONT" localSheetId="6">TRUE</definedName>
    <definedName name="QBPRESERVEFONT" localSheetId="4">TRUE</definedName>
    <definedName name="QBPRESERVEFONT">1</definedName>
    <definedName name="QBPRESERVEFONT_1" localSheetId="2">TRUE</definedName>
    <definedName name="QBPRESERVEROWHEIGHT" localSheetId="7">TRUE</definedName>
    <definedName name="QBPRESERVEROWHEIGHT" localSheetId="5">TRUE</definedName>
    <definedName name="QBPRESERVEROWHEIGHT" localSheetId="3">TRUE</definedName>
    <definedName name="QBPRESERVEROWHEIGHT" localSheetId="6">TRUE</definedName>
    <definedName name="QBPRESERVEROWHEIGHT" localSheetId="4">TRUE</definedName>
    <definedName name="QBPRESERVEROWHEIGHT">1</definedName>
    <definedName name="QBPRESERVEROWHEIGHT_1" localSheetId="2">TRUE</definedName>
    <definedName name="QBPRESERVESPACE" localSheetId="7">TRUE</definedName>
    <definedName name="QBPRESERVESPACE" localSheetId="5">TRUE</definedName>
    <definedName name="QBPRESERVESPACE" localSheetId="3">TRUE</definedName>
    <definedName name="QBPRESERVESPACE" localSheetId="6">TRUE</definedName>
    <definedName name="QBPRESERVESPACE" localSheetId="4">TRUE</definedName>
    <definedName name="QBPRESERVESPACE">1</definedName>
    <definedName name="QBPRESERVESPACE_1" localSheetId="2">FALSE</definedName>
    <definedName name="QBREPORTCOLAXIS" localSheetId="7">0</definedName>
    <definedName name="QBREPORTCOLAXIS" localSheetId="5">0</definedName>
    <definedName name="QBREPORTCOLAXIS" localSheetId="3">0</definedName>
    <definedName name="QBREPORTCOLAXIS" localSheetId="6">0</definedName>
    <definedName name="QBREPORTCOLAXIS" localSheetId="4">19</definedName>
    <definedName name="QBREPORTCOLAXIS">19</definedName>
    <definedName name="QBREPORTCOLAXIS_1" localSheetId="2">6</definedName>
    <definedName name="QBREPORTCOMPANYID" localSheetId="7">"3ea4d7a3723640409b23c01b8b72c0fd"</definedName>
    <definedName name="QBREPORTCOMPANYID" localSheetId="5">"3ea4d7a3723640409b23c01b8b72c0fd"</definedName>
    <definedName name="QBREPORTCOMPANYID" localSheetId="3">"3ea4d7a3723640409b23c01b8b72c0fd"</definedName>
    <definedName name="QBREPORTCOMPANYID" localSheetId="2">"3ea4d7a3723640409b23c01b8b72c0fd"</definedName>
    <definedName name="QBREPORTCOMPANYID" localSheetId="6">"3ea4d7a3723640409b23c01b8b72c0fd"</definedName>
    <definedName name="QBREPORTCOMPANYID" localSheetId="4">"3ea4d7a3723640409b23c01b8b72c0fd"</definedName>
    <definedName name="QBREPORTCOMPANYID">"3ea4d7a3723640409b23c01b8b72c0fd"</definedName>
    <definedName name="QBREPORTCOMPARECOL_ANNUALBUDGET" localSheetId="7">FALSE</definedName>
    <definedName name="QBREPORTCOMPARECOL_ANNUALBUDGET" localSheetId="5">FALSE</definedName>
    <definedName name="QBREPORTCOMPARECOL_ANNUALBUDGET" localSheetId="3">FALSE</definedName>
    <definedName name="QBREPORTCOMPARECOL_ANNUALBUDGET" localSheetId="6">FALSE</definedName>
    <definedName name="QBREPORTCOMPARECOL_ANNUALBUDGET" localSheetId="4">FALSE</definedName>
    <definedName name="QBREPORTCOMPARECOL_ANNUALBUDGET">0</definedName>
    <definedName name="QBREPORTCOMPARECOL_ANNUALBUDGET_1" localSheetId="2">FALSE</definedName>
    <definedName name="QBREPORTCOMPARECOL_AVGCOGS" localSheetId="7">FALSE</definedName>
    <definedName name="QBREPORTCOMPARECOL_AVGCOGS" localSheetId="5">FALSE</definedName>
    <definedName name="QBREPORTCOMPARECOL_AVGCOGS" localSheetId="3">FALSE</definedName>
    <definedName name="QBREPORTCOMPARECOL_AVGCOGS" localSheetId="6">FALSE</definedName>
    <definedName name="QBREPORTCOMPARECOL_AVGCOGS" localSheetId="4">FALSE</definedName>
    <definedName name="QBREPORTCOMPARECOL_AVGCOGS">0</definedName>
    <definedName name="QBREPORTCOMPARECOL_AVGCOGS_1" localSheetId="2">FALSE</definedName>
    <definedName name="QBREPORTCOMPARECOL_AVGPRICE" localSheetId="7">FALSE</definedName>
    <definedName name="QBREPORTCOMPARECOL_AVGPRICE" localSheetId="5">FALSE</definedName>
    <definedName name="QBREPORTCOMPARECOL_AVGPRICE" localSheetId="3">FALSE</definedName>
    <definedName name="QBREPORTCOMPARECOL_AVGPRICE" localSheetId="6">FALSE</definedName>
    <definedName name="QBREPORTCOMPARECOL_AVGPRICE" localSheetId="4">FALSE</definedName>
    <definedName name="QBREPORTCOMPARECOL_AVGPRICE">0</definedName>
    <definedName name="QBREPORTCOMPARECOL_AVGPRICE_1" localSheetId="2">FALSE</definedName>
    <definedName name="QBREPORTCOMPARECOL_BUDDIFF" localSheetId="7">TRUE</definedName>
    <definedName name="QBREPORTCOMPARECOL_BUDDIFF" localSheetId="5">FALSE</definedName>
    <definedName name="QBREPORTCOMPARECOL_BUDDIFF" localSheetId="3">FALSE</definedName>
    <definedName name="QBREPORTCOMPARECOL_BUDDIFF" localSheetId="6">FALSE</definedName>
    <definedName name="QBREPORTCOMPARECOL_BUDDIFF" localSheetId="4">FALSE</definedName>
    <definedName name="QBREPORTCOMPARECOL_BUDDIFF">0</definedName>
    <definedName name="QBREPORTCOMPARECOL_BUDDIFF_1" localSheetId="2">TRUE</definedName>
    <definedName name="QBREPORTCOMPARECOL_BUDGET" localSheetId="7">TRUE</definedName>
    <definedName name="QBREPORTCOMPARECOL_BUDGET" localSheetId="5">FALSE</definedName>
    <definedName name="QBREPORTCOMPARECOL_BUDGET" localSheetId="3">FALSE</definedName>
    <definedName name="QBREPORTCOMPARECOL_BUDGET" localSheetId="6">FALSE</definedName>
    <definedName name="QBREPORTCOMPARECOL_BUDGET" localSheetId="4">FALSE</definedName>
    <definedName name="QBREPORTCOMPARECOL_BUDGET">0</definedName>
    <definedName name="QBREPORTCOMPARECOL_BUDGET_1" localSheetId="2">TRUE</definedName>
    <definedName name="QBREPORTCOMPARECOL_BUDPCT" localSheetId="7">TRUE</definedName>
    <definedName name="QBREPORTCOMPARECOL_BUDPCT" localSheetId="5">FALSE</definedName>
    <definedName name="QBREPORTCOMPARECOL_BUDPCT" localSheetId="3">FALSE</definedName>
    <definedName name="QBREPORTCOMPARECOL_BUDPCT" localSheetId="6">FALSE</definedName>
    <definedName name="QBREPORTCOMPARECOL_BUDPCT" localSheetId="4">FALSE</definedName>
    <definedName name="QBREPORTCOMPARECOL_BUDPCT">0</definedName>
    <definedName name="QBREPORTCOMPARECOL_BUDPCT_1" localSheetId="2">TRUE</definedName>
    <definedName name="QBREPORTCOMPARECOL_COGS" localSheetId="7">FALSE</definedName>
    <definedName name="QBREPORTCOMPARECOL_COGS" localSheetId="5">FALSE</definedName>
    <definedName name="QBREPORTCOMPARECOL_COGS" localSheetId="3">FALSE</definedName>
    <definedName name="QBREPORTCOMPARECOL_COGS" localSheetId="6">FALSE</definedName>
    <definedName name="QBREPORTCOMPARECOL_COGS" localSheetId="4">FALSE</definedName>
    <definedName name="QBREPORTCOMPARECOL_COGS">0</definedName>
    <definedName name="QBREPORTCOMPARECOL_COGS_1" localSheetId="2">FALSE</definedName>
    <definedName name="QBREPORTCOMPARECOL_EXCLUDEAMOUNT" localSheetId="7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6">FALSE</definedName>
    <definedName name="QBREPORTCOMPARECOL_EXCLUDEAMOUNT" localSheetId="4">FALSE</definedName>
    <definedName name="QBREPORTCOMPARECOL_EXCLUDEAMOUNT">0</definedName>
    <definedName name="QBREPORTCOMPARECOL_EXCLUDEAMOUNT_1" localSheetId="2">FALSE</definedName>
    <definedName name="QBREPORTCOMPARECOL_EXCLUDECURPERIOD" localSheetId="7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6">FALSE</definedName>
    <definedName name="QBREPORTCOMPARECOL_EXCLUDECURPERIOD" localSheetId="4">FALSE</definedName>
    <definedName name="QBREPORTCOMPARECOL_EXCLUDECURPERIOD">0</definedName>
    <definedName name="QBREPORTCOMPARECOL_EXCLUDECURPERIOD_1" localSheetId="2">FALSE</definedName>
    <definedName name="QBREPORTCOMPARECOL_FORECAST" localSheetId="7">FALSE</definedName>
    <definedName name="QBREPORTCOMPARECOL_FORECAST" localSheetId="5">FALSE</definedName>
    <definedName name="QBREPORTCOMPARECOL_FORECAST" localSheetId="3">FALSE</definedName>
    <definedName name="QBREPORTCOMPARECOL_FORECAST" localSheetId="6">FALSE</definedName>
    <definedName name="QBREPORTCOMPARECOL_FORECAST" localSheetId="4">FALSE</definedName>
    <definedName name="QBREPORTCOMPARECOL_FORECAST">0</definedName>
    <definedName name="QBREPORTCOMPARECOL_FORECAST_1" localSheetId="2">FALSE</definedName>
    <definedName name="QBREPORTCOMPARECOL_GROSSMARGIN" localSheetId="7">FALSE</definedName>
    <definedName name="QBREPORTCOMPARECOL_GROSSMARGIN" localSheetId="5">FALSE</definedName>
    <definedName name="QBREPORTCOMPARECOL_GROSSMARGIN" localSheetId="3">FALSE</definedName>
    <definedName name="QBREPORTCOMPARECOL_GROSSMARGIN" localSheetId="6">FALSE</definedName>
    <definedName name="QBREPORTCOMPARECOL_GROSSMARGIN" localSheetId="4">FALSE</definedName>
    <definedName name="QBREPORTCOMPARECOL_GROSSMARGIN">0</definedName>
    <definedName name="QBREPORTCOMPARECOL_GROSSMARGIN_1" localSheetId="2">FALSE</definedName>
    <definedName name="QBREPORTCOMPARECOL_GROSSMARGINPCT" localSheetId="7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6">FALSE</definedName>
    <definedName name="QBREPORTCOMPARECOL_GROSSMARGINPCT" localSheetId="4">FALSE</definedName>
    <definedName name="QBREPORTCOMPARECOL_GROSSMARGINPCT">0</definedName>
    <definedName name="QBREPORTCOMPARECOL_GROSSMARGINPCT_1" localSheetId="2">FALSE</definedName>
    <definedName name="QBREPORTCOMPARECOL_HOURS" localSheetId="7">FALSE</definedName>
    <definedName name="QBREPORTCOMPARECOL_HOURS" localSheetId="5">FALSE</definedName>
    <definedName name="QBREPORTCOMPARECOL_HOURS" localSheetId="3">FALSE</definedName>
    <definedName name="QBREPORTCOMPARECOL_HOURS" localSheetId="6">FALSE</definedName>
    <definedName name="QBREPORTCOMPARECOL_HOURS" localSheetId="4">FALSE</definedName>
    <definedName name="QBREPORTCOMPARECOL_HOURS">0</definedName>
    <definedName name="QBREPORTCOMPARECOL_HOURS_1" localSheetId="2">FALSE</definedName>
    <definedName name="QBREPORTCOMPARECOL_PCTCOL" localSheetId="7">FALSE</definedName>
    <definedName name="QBREPORTCOMPARECOL_PCTCOL" localSheetId="5">FALSE</definedName>
    <definedName name="QBREPORTCOMPARECOL_PCTCOL" localSheetId="3">FALSE</definedName>
    <definedName name="QBREPORTCOMPARECOL_PCTCOL" localSheetId="6">FALSE</definedName>
    <definedName name="QBREPORTCOMPARECOL_PCTCOL" localSheetId="4">FALSE</definedName>
    <definedName name="QBREPORTCOMPARECOL_PCTCOL">0</definedName>
    <definedName name="QBREPORTCOMPARECOL_PCTCOL_1" localSheetId="2">FALSE</definedName>
    <definedName name="QBREPORTCOMPARECOL_PCTEXPENSE" localSheetId="7">FALSE</definedName>
    <definedName name="QBREPORTCOMPARECOL_PCTEXPENSE" localSheetId="5">FALSE</definedName>
    <definedName name="QBREPORTCOMPARECOL_PCTEXPENSE" localSheetId="3">FALSE</definedName>
    <definedName name="QBREPORTCOMPARECOL_PCTEXPENSE" localSheetId="6">FALSE</definedName>
    <definedName name="QBREPORTCOMPARECOL_PCTEXPENSE" localSheetId="4">FALSE</definedName>
    <definedName name="QBREPORTCOMPARECOL_PCTEXPENSE">0</definedName>
    <definedName name="QBREPORTCOMPARECOL_PCTEXPENSE_1" localSheetId="2">FALSE</definedName>
    <definedName name="QBREPORTCOMPARECOL_PCTINCOME" localSheetId="7">FALSE</definedName>
    <definedName name="QBREPORTCOMPARECOL_PCTINCOME" localSheetId="5">FALSE</definedName>
    <definedName name="QBREPORTCOMPARECOL_PCTINCOME" localSheetId="3">FALSE</definedName>
    <definedName name="QBREPORTCOMPARECOL_PCTINCOME" localSheetId="6">FALSE</definedName>
    <definedName name="QBREPORTCOMPARECOL_PCTINCOME" localSheetId="4">FALSE</definedName>
    <definedName name="QBREPORTCOMPARECOL_PCTINCOME">0</definedName>
    <definedName name="QBREPORTCOMPARECOL_PCTINCOME_1" localSheetId="2">FALSE</definedName>
    <definedName name="QBREPORTCOMPARECOL_PCTOFSALES" localSheetId="7">FALSE</definedName>
    <definedName name="QBREPORTCOMPARECOL_PCTOFSALES" localSheetId="5">FALSE</definedName>
    <definedName name="QBREPORTCOMPARECOL_PCTOFSALES" localSheetId="3">FALSE</definedName>
    <definedName name="QBREPORTCOMPARECOL_PCTOFSALES" localSheetId="6">FALSE</definedName>
    <definedName name="QBREPORTCOMPARECOL_PCTOFSALES" localSheetId="4">FALSE</definedName>
    <definedName name="QBREPORTCOMPARECOL_PCTOFSALES">0</definedName>
    <definedName name="QBREPORTCOMPARECOL_PCTOFSALES_1" localSheetId="2">FALSE</definedName>
    <definedName name="QBREPORTCOMPARECOL_PCTROW" localSheetId="7">FALSE</definedName>
    <definedName name="QBREPORTCOMPARECOL_PCTROW" localSheetId="5">FALSE</definedName>
    <definedName name="QBREPORTCOMPARECOL_PCTROW" localSheetId="3">FALSE</definedName>
    <definedName name="QBREPORTCOMPARECOL_PCTROW" localSheetId="6">FALSE</definedName>
    <definedName name="QBREPORTCOMPARECOL_PCTROW" localSheetId="4">FALSE</definedName>
    <definedName name="QBREPORTCOMPARECOL_PCTROW">0</definedName>
    <definedName name="QBREPORTCOMPARECOL_PCTROW_1" localSheetId="2">FALSE</definedName>
    <definedName name="QBREPORTCOMPARECOL_PPDIFF" localSheetId="7">FALSE</definedName>
    <definedName name="QBREPORTCOMPARECOL_PPDIFF" localSheetId="5">FALSE</definedName>
    <definedName name="QBREPORTCOMPARECOL_PPDIFF" localSheetId="3">FALSE</definedName>
    <definedName name="QBREPORTCOMPARECOL_PPDIFF" localSheetId="6">FALSE</definedName>
    <definedName name="QBREPORTCOMPARECOL_PPDIFF" localSheetId="4">FALSE</definedName>
    <definedName name="QBREPORTCOMPARECOL_PPDIFF">0</definedName>
    <definedName name="QBREPORTCOMPARECOL_PPDIFF_1" localSheetId="2">FALSE</definedName>
    <definedName name="QBREPORTCOMPARECOL_PPPCT" localSheetId="7">FALSE</definedName>
    <definedName name="QBREPORTCOMPARECOL_PPPCT" localSheetId="5">FALSE</definedName>
    <definedName name="QBREPORTCOMPARECOL_PPPCT" localSheetId="3">FALSE</definedName>
    <definedName name="QBREPORTCOMPARECOL_PPPCT" localSheetId="6">FALSE</definedName>
    <definedName name="QBREPORTCOMPARECOL_PPPCT" localSheetId="4">FALSE</definedName>
    <definedName name="QBREPORTCOMPARECOL_PPPCT">0</definedName>
    <definedName name="QBREPORTCOMPARECOL_PPPCT_1" localSheetId="2">FALSE</definedName>
    <definedName name="QBREPORTCOMPARECOL_PREVPERIOD" localSheetId="7">FALSE</definedName>
    <definedName name="QBREPORTCOMPARECOL_PREVPERIOD" localSheetId="5">FALSE</definedName>
    <definedName name="QBREPORTCOMPARECOL_PREVPERIOD" localSheetId="3">FALSE</definedName>
    <definedName name="QBREPORTCOMPARECOL_PREVPERIOD" localSheetId="6">FALSE</definedName>
    <definedName name="QBREPORTCOMPARECOL_PREVPERIOD" localSheetId="4">FALSE</definedName>
    <definedName name="QBREPORTCOMPARECOL_PREVPERIOD">0</definedName>
    <definedName name="QBREPORTCOMPARECOL_PREVPERIOD_1" localSheetId="2">FALSE</definedName>
    <definedName name="QBREPORTCOMPARECOL_PREVYEAR" localSheetId="7">FALSE</definedName>
    <definedName name="QBREPORTCOMPARECOL_PREVYEAR" localSheetId="5">FALSE</definedName>
    <definedName name="QBREPORTCOMPARECOL_PREVYEAR" localSheetId="3">FALSE</definedName>
    <definedName name="QBREPORTCOMPARECOL_PREVYEAR" localSheetId="6">FALSE</definedName>
    <definedName name="QBREPORTCOMPARECOL_PREVYEAR" localSheetId="4">FALSE</definedName>
    <definedName name="QBREPORTCOMPARECOL_PREVYEAR">0</definedName>
    <definedName name="QBREPORTCOMPARECOL_PREVYEAR_1" localSheetId="2">FALSE</definedName>
    <definedName name="QBREPORTCOMPARECOL_PYDIFF" localSheetId="7">FALSE</definedName>
    <definedName name="QBREPORTCOMPARECOL_PYDIFF" localSheetId="5">FALSE</definedName>
    <definedName name="QBREPORTCOMPARECOL_PYDIFF" localSheetId="3">FALSE</definedName>
    <definedName name="QBREPORTCOMPARECOL_PYDIFF" localSheetId="6">FALSE</definedName>
    <definedName name="QBREPORTCOMPARECOL_PYDIFF" localSheetId="4">FALSE</definedName>
    <definedName name="QBREPORTCOMPARECOL_PYDIFF">0</definedName>
    <definedName name="QBREPORTCOMPARECOL_PYDIFF_1" localSheetId="2">FALSE</definedName>
    <definedName name="QBREPORTCOMPARECOL_PYPCT" localSheetId="7">FALSE</definedName>
    <definedName name="QBREPORTCOMPARECOL_PYPCT" localSheetId="5">FALSE</definedName>
    <definedName name="QBREPORTCOMPARECOL_PYPCT" localSheetId="3">FALSE</definedName>
    <definedName name="QBREPORTCOMPARECOL_PYPCT" localSheetId="6">FALSE</definedName>
    <definedName name="QBREPORTCOMPARECOL_PYPCT" localSheetId="4">FALSE</definedName>
    <definedName name="QBREPORTCOMPARECOL_PYPCT">0</definedName>
    <definedName name="QBREPORTCOMPARECOL_PYPCT_1" localSheetId="2">FALSE</definedName>
    <definedName name="QBREPORTCOMPARECOL_QTY" localSheetId="7">FALSE</definedName>
    <definedName name="QBREPORTCOMPARECOL_QTY" localSheetId="5">FALSE</definedName>
    <definedName name="QBREPORTCOMPARECOL_QTY" localSheetId="3">FALSE</definedName>
    <definedName name="QBREPORTCOMPARECOL_QTY" localSheetId="6">FALSE</definedName>
    <definedName name="QBREPORTCOMPARECOL_QTY" localSheetId="4">FALSE</definedName>
    <definedName name="QBREPORTCOMPARECOL_QTY">0</definedName>
    <definedName name="QBREPORTCOMPARECOL_QTY_1" localSheetId="2">FALSE</definedName>
    <definedName name="QBREPORTCOMPARECOL_RATE" localSheetId="7">FALSE</definedName>
    <definedName name="QBREPORTCOMPARECOL_RATE" localSheetId="5">FALSE</definedName>
    <definedName name="QBREPORTCOMPARECOL_RATE" localSheetId="3">FALSE</definedName>
    <definedName name="QBREPORTCOMPARECOL_RATE" localSheetId="6">FALSE</definedName>
    <definedName name="QBREPORTCOMPARECOL_RATE" localSheetId="4">FALSE</definedName>
    <definedName name="QBREPORTCOMPARECOL_RATE">0</definedName>
    <definedName name="QBREPORTCOMPARECOL_RATE_1" localSheetId="2">FALSE</definedName>
    <definedName name="QBREPORTCOMPARECOL_TRIPBILLEDMILES" localSheetId="7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6">FALSE</definedName>
    <definedName name="QBREPORTCOMPARECOL_TRIPBILLEDMILES" localSheetId="4">FALSE</definedName>
    <definedName name="QBREPORTCOMPARECOL_TRIPBILLEDMILES">0</definedName>
    <definedName name="QBREPORTCOMPARECOL_TRIPBILLEDMILES_1" localSheetId="2">FALSE</definedName>
    <definedName name="QBREPORTCOMPARECOL_TRIPBILLINGAMOUNT" localSheetId="7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6">FALSE</definedName>
    <definedName name="QBREPORTCOMPARECOL_TRIPBILLINGAMOUNT" localSheetId="4">FALSE</definedName>
    <definedName name="QBREPORTCOMPARECOL_TRIPBILLINGAMOUNT">0</definedName>
    <definedName name="QBREPORTCOMPARECOL_TRIPBILLINGAMOUNT_1" localSheetId="2">FALSE</definedName>
    <definedName name="QBREPORTCOMPARECOL_TRIPMILES" localSheetId="7">FALSE</definedName>
    <definedName name="QBREPORTCOMPARECOL_TRIPMILES" localSheetId="5">FALSE</definedName>
    <definedName name="QBREPORTCOMPARECOL_TRIPMILES" localSheetId="3">FALSE</definedName>
    <definedName name="QBREPORTCOMPARECOL_TRIPMILES" localSheetId="6">FALSE</definedName>
    <definedName name="QBREPORTCOMPARECOL_TRIPMILES" localSheetId="4">FALSE</definedName>
    <definedName name="QBREPORTCOMPARECOL_TRIPMILES">0</definedName>
    <definedName name="QBREPORTCOMPARECOL_TRIPMILES_1" localSheetId="2">FALSE</definedName>
    <definedName name="QBREPORTCOMPARECOL_TRIPNOTBILLABLEMILES" localSheetId="7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6">FALSE</definedName>
    <definedName name="QBREPORTCOMPARECOL_TRIPNOTBILLABLEMILES" localSheetId="4">FALSE</definedName>
    <definedName name="QBREPORTCOMPARECOL_TRIPNOTBILLABLEMILES">0</definedName>
    <definedName name="QBREPORTCOMPARECOL_TRIPNOTBILLABLEMILES_1" localSheetId="2">FALSE</definedName>
    <definedName name="QBREPORTCOMPARECOL_TRIPTAXDEDUCTIBLEAMOUNT" localSheetId="7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6">FALSE</definedName>
    <definedName name="QBREPORTCOMPARECOL_TRIPTAXDEDUCTIBLEAMOUNT" localSheetId="4">FALSE</definedName>
    <definedName name="QBREPORTCOMPARECOL_TRIPTAXDEDUCTIBLEAMOUNT">0</definedName>
    <definedName name="QBREPORTCOMPARECOL_TRIPTAXDEDUCTIBLEAMOUNT_1" localSheetId="2">FALSE</definedName>
    <definedName name="QBREPORTCOMPARECOL_TRIPUNBILLEDMILES" localSheetId="7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6">FALSE</definedName>
    <definedName name="QBREPORTCOMPARECOL_TRIPUNBILLEDMILES" localSheetId="4">FALSE</definedName>
    <definedName name="QBREPORTCOMPARECOL_TRIPUNBILLEDMILES">0</definedName>
    <definedName name="QBREPORTCOMPARECOL_TRIPUNBILLEDMILES_1" localSheetId="2">FALSE</definedName>
    <definedName name="QBREPORTCOMPARECOL_YTD" localSheetId="7">FALSE</definedName>
    <definedName name="QBREPORTCOMPARECOL_YTD" localSheetId="5">FALSE</definedName>
    <definedName name="QBREPORTCOMPARECOL_YTD" localSheetId="3">FALSE</definedName>
    <definedName name="QBREPORTCOMPARECOL_YTD" localSheetId="6">FALSE</definedName>
    <definedName name="QBREPORTCOMPARECOL_YTD" localSheetId="4">FALSE</definedName>
    <definedName name="QBREPORTCOMPARECOL_YTD">0</definedName>
    <definedName name="QBREPORTCOMPARECOL_YTD_1" localSheetId="2">FALSE</definedName>
    <definedName name="QBREPORTCOMPARECOL_YTDBUDGET" localSheetId="7">FALSE</definedName>
    <definedName name="QBREPORTCOMPARECOL_YTDBUDGET" localSheetId="5">FALSE</definedName>
    <definedName name="QBREPORTCOMPARECOL_YTDBUDGET" localSheetId="3">FALSE</definedName>
    <definedName name="QBREPORTCOMPARECOL_YTDBUDGET" localSheetId="6">FALSE</definedName>
    <definedName name="QBREPORTCOMPARECOL_YTDBUDGET" localSheetId="4">FALSE</definedName>
    <definedName name="QBREPORTCOMPARECOL_YTDBUDGET">0</definedName>
    <definedName name="QBREPORTCOMPARECOL_YTDBUDGET_1" localSheetId="2">FALSE</definedName>
    <definedName name="QBREPORTCOMPARECOL_YTDPCT" localSheetId="7">FALSE</definedName>
    <definedName name="QBREPORTCOMPARECOL_YTDPCT" localSheetId="5">FALSE</definedName>
    <definedName name="QBREPORTCOMPARECOL_YTDPCT" localSheetId="3">FALSE</definedName>
    <definedName name="QBREPORTCOMPARECOL_YTDPCT" localSheetId="6">FALSE</definedName>
    <definedName name="QBREPORTCOMPARECOL_YTDPCT" localSheetId="4">FALSE</definedName>
    <definedName name="QBREPORTCOMPARECOL_YTDPCT">0</definedName>
    <definedName name="QBREPORTCOMPARECOL_YTDPCT_1" localSheetId="2">FALSE</definedName>
    <definedName name="QBREPORTROWAXIS" localSheetId="7">11</definedName>
    <definedName name="QBREPORTROWAXIS" localSheetId="5">37</definedName>
    <definedName name="QBREPORTROWAXIS" localSheetId="3">9</definedName>
    <definedName name="QBREPORTROWAXIS" localSheetId="2">11</definedName>
    <definedName name="QBREPORTROWAXIS" localSheetId="6">12</definedName>
    <definedName name="QBREPORTROWAXIS" localSheetId="4">11</definedName>
    <definedName name="QBREPORTROWAXIS">11</definedName>
    <definedName name="QBREPORTSUBCOLAXIS" localSheetId="7">24</definedName>
    <definedName name="QBREPORTSUBCOLAXIS" localSheetId="5">0</definedName>
    <definedName name="QBREPORTSUBCOLAXIS" localSheetId="3">0</definedName>
    <definedName name="QBREPORTSUBCOLAXIS" localSheetId="6">0</definedName>
    <definedName name="QBREPORTSUBCOLAXIS" localSheetId="4">0</definedName>
    <definedName name="QBREPORTSUBCOLAXIS">0</definedName>
    <definedName name="QBREPORTSUBCOLAXIS_1" localSheetId="2">24</definedName>
    <definedName name="QBREPORTTYPE" localSheetId="7">288</definedName>
    <definedName name="QBREPORTTYPE" localSheetId="5">16</definedName>
    <definedName name="QBREPORTTYPE" localSheetId="3">5</definedName>
    <definedName name="QBREPORTTYPE" localSheetId="6">42</definedName>
    <definedName name="QBREPORTTYPE" localSheetId="4">3</definedName>
    <definedName name="QBREPORTTYPE">3</definedName>
    <definedName name="QBREPORTTYPE_1" localSheetId="2">288</definedName>
    <definedName name="QBROWHEADERS" localSheetId="7">7</definedName>
    <definedName name="QBROWHEADERS" localSheetId="5">1</definedName>
    <definedName name="QBROWHEADERS" localSheetId="3">6</definedName>
    <definedName name="QBROWHEADERS" localSheetId="2">7</definedName>
    <definedName name="QBROWHEADERS" localSheetId="6">4</definedName>
    <definedName name="QBROWHEADERS" localSheetId="4">7</definedName>
    <definedName name="QBROWHEADERS">7</definedName>
    <definedName name="QBSTARTDATE" localSheetId="7">20180701</definedName>
    <definedName name="QBSTARTDATE" localSheetId="5">20190301</definedName>
    <definedName name="QBSTARTDATE" localSheetId="3">20190301</definedName>
    <definedName name="QBSTARTDATE" localSheetId="6">20190301</definedName>
    <definedName name="QBSTARTDATE" localSheetId="4">20190301</definedName>
    <definedName name="QBSTARTDATE">20170701</definedName>
    <definedName name="QBSTARTDATE_1" localSheetId="2">20180701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1" l="1"/>
  <c r="I48" i="1"/>
  <c r="H195" i="9" l="1"/>
  <c r="H196" i="9" s="1"/>
  <c r="H197" i="9" s="1"/>
  <c r="H101" i="9"/>
  <c r="H90" i="9"/>
  <c r="H193" i="9"/>
  <c r="H188" i="9"/>
  <c r="H189" i="9" s="1"/>
  <c r="H180" i="9"/>
  <c r="H181" i="9" s="1"/>
  <c r="H176" i="9"/>
  <c r="H173" i="9"/>
  <c r="H167" i="9"/>
  <c r="H162" i="9"/>
  <c r="H159" i="9"/>
  <c r="H152" i="9"/>
  <c r="H139" i="9"/>
  <c r="H132" i="9"/>
  <c r="H124" i="9"/>
  <c r="H121" i="9"/>
  <c r="H148" i="9" s="1"/>
  <c r="H96" i="9"/>
  <c r="H86" i="9"/>
  <c r="H69" i="9"/>
  <c r="H72" i="9" s="1"/>
  <c r="H51" i="9"/>
  <c r="H26" i="9"/>
  <c r="H23" i="9"/>
  <c r="H27" i="9" s="1"/>
  <c r="H28" i="9" s="1"/>
  <c r="H19" i="9"/>
  <c r="H13" i="9"/>
  <c r="F33" i="1" l="1"/>
  <c r="F46" i="1"/>
  <c r="F42" i="1"/>
  <c r="F40" i="1"/>
  <c r="F35" i="1"/>
  <c r="F32" i="1"/>
  <c r="U193" i="2" l="1"/>
  <c r="U188" i="2"/>
  <c r="U189" i="2" s="1"/>
  <c r="U180" i="2"/>
  <c r="U181" i="2" s="1"/>
  <c r="U176" i="2"/>
  <c r="U167" i="2"/>
  <c r="U162" i="2"/>
  <c r="U159" i="2"/>
  <c r="U173" i="2" s="1"/>
  <c r="U152" i="2"/>
  <c r="U139" i="2"/>
  <c r="U132" i="2"/>
  <c r="U124" i="2"/>
  <c r="U121" i="2"/>
  <c r="U148" i="2" s="1"/>
  <c r="U101" i="2"/>
  <c r="U96" i="2"/>
  <c r="U90" i="2"/>
  <c r="U86" i="2"/>
  <c r="U72" i="2"/>
  <c r="U69" i="2"/>
  <c r="U51" i="2"/>
  <c r="U26" i="2"/>
  <c r="U19" i="2"/>
  <c r="U13" i="2"/>
  <c r="U23" i="2" s="1"/>
  <c r="U27" i="2" s="1"/>
  <c r="U28" i="2" s="1"/>
  <c r="P193" i="2"/>
  <c r="P188" i="2"/>
  <c r="P189" i="2" s="1"/>
  <c r="Q189" i="2" s="1"/>
  <c r="P181" i="2"/>
  <c r="P180" i="2"/>
  <c r="P176" i="2"/>
  <c r="P167" i="2"/>
  <c r="Q167" i="2" s="1"/>
  <c r="S167" i="2" s="1"/>
  <c r="P162" i="2"/>
  <c r="P173" i="2" s="1"/>
  <c r="Q173" i="2" s="1"/>
  <c r="S173" i="2" s="1"/>
  <c r="P159" i="2"/>
  <c r="P152" i="2"/>
  <c r="P148" i="2"/>
  <c r="P139" i="2"/>
  <c r="P132" i="2"/>
  <c r="P124" i="2"/>
  <c r="P121" i="2"/>
  <c r="Q121" i="2" s="1"/>
  <c r="P96" i="2"/>
  <c r="P101" i="2" s="1"/>
  <c r="Q101" i="2" s="1"/>
  <c r="P86" i="2"/>
  <c r="P90" i="2" s="1"/>
  <c r="P72" i="2"/>
  <c r="P69" i="2"/>
  <c r="P51" i="2"/>
  <c r="P26" i="2"/>
  <c r="P19" i="2"/>
  <c r="P23" i="2" s="1"/>
  <c r="P27" i="2" s="1"/>
  <c r="P28" i="2" s="1"/>
  <c r="P13" i="2"/>
  <c r="Q10" i="2"/>
  <c r="T10" i="2" s="1"/>
  <c r="S10" i="2"/>
  <c r="Q11" i="2"/>
  <c r="Q12" i="2"/>
  <c r="T12" i="2" s="1"/>
  <c r="S12" i="2"/>
  <c r="Q14" i="2"/>
  <c r="Q16" i="2"/>
  <c r="S16" i="2" s="1"/>
  <c r="Q17" i="2"/>
  <c r="Q18" i="2"/>
  <c r="Q20" i="2"/>
  <c r="Q21" i="2"/>
  <c r="S21" i="2"/>
  <c r="T21" i="2"/>
  <c r="Q22" i="2"/>
  <c r="S22" i="2" s="1"/>
  <c r="Q25" i="2"/>
  <c r="S25" i="2" s="1"/>
  <c r="Q26" i="2"/>
  <c r="Q31" i="2"/>
  <c r="Q32" i="2"/>
  <c r="S32" i="2"/>
  <c r="T32" i="2"/>
  <c r="Q33" i="2"/>
  <c r="S33" i="2" s="1"/>
  <c r="Q34" i="2"/>
  <c r="S34" i="2" s="1"/>
  <c r="Q35" i="2"/>
  <c r="Q36" i="2"/>
  <c r="S36" i="2" s="1"/>
  <c r="Q37" i="2"/>
  <c r="S37" i="2" s="1"/>
  <c r="T37" i="2"/>
  <c r="Q38" i="2"/>
  <c r="S38" i="2" s="1"/>
  <c r="Q39" i="2"/>
  <c r="Q40" i="2"/>
  <c r="T40" i="2" s="1"/>
  <c r="S40" i="2"/>
  <c r="Q41" i="2"/>
  <c r="S41" i="2" s="1"/>
  <c r="Q42" i="2"/>
  <c r="S42" i="2" s="1"/>
  <c r="Q43" i="2"/>
  <c r="Q44" i="2"/>
  <c r="S44" i="2" s="1"/>
  <c r="T44" i="2"/>
  <c r="Q45" i="2"/>
  <c r="S45" i="2" s="1"/>
  <c r="T45" i="2"/>
  <c r="Q46" i="2"/>
  <c r="S46" i="2" s="1"/>
  <c r="Q47" i="2"/>
  <c r="Q48" i="2"/>
  <c r="S48" i="2"/>
  <c r="T48" i="2"/>
  <c r="Q49" i="2"/>
  <c r="S49" i="2" s="1"/>
  <c r="Q50" i="2"/>
  <c r="S50" i="2" s="1"/>
  <c r="Q51" i="2"/>
  <c r="Q53" i="2"/>
  <c r="Q54" i="2"/>
  <c r="S54" i="2"/>
  <c r="T54" i="2"/>
  <c r="Q55" i="2"/>
  <c r="S55" i="2" s="1"/>
  <c r="Q56" i="2"/>
  <c r="Q57" i="2"/>
  <c r="T57" i="2" s="1"/>
  <c r="Q58" i="2"/>
  <c r="S58" i="2" s="1"/>
  <c r="Q59" i="2"/>
  <c r="S59" i="2" s="1"/>
  <c r="T59" i="2"/>
  <c r="Q60" i="2"/>
  <c r="Q61" i="2"/>
  <c r="T61" i="2" s="1"/>
  <c r="Q62" i="2"/>
  <c r="Q63" i="2"/>
  <c r="Q64" i="2"/>
  <c r="Q65" i="2"/>
  <c r="T65" i="2" s="1"/>
  <c r="Q66" i="2"/>
  <c r="Q67" i="2"/>
  <c r="T67" i="2" s="1"/>
  <c r="Q68" i="2"/>
  <c r="S68" i="2" s="1"/>
  <c r="T68" i="2"/>
  <c r="Q69" i="2"/>
  <c r="S69" i="2"/>
  <c r="T69" i="2"/>
  <c r="Q70" i="2"/>
  <c r="S70" i="2" s="1"/>
  <c r="Q71" i="2"/>
  <c r="Q72" i="2"/>
  <c r="Q74" i="2"/>
  <c r="T74" i="2" s="1"/>
  <c r="Q75" i="2"/>
  <c r="S75" i="2" s="1"/>
  <c r="T75" i="2"/>
  <c r="Q76" i="2"/>
  <c r="S76" i="2" s="1"/>
  <c r="T76" i="2"/>
  <c r="Q77" i="2"/>
  <c r="Q78" i="2"/>
  <c r="T78" i="2" s="1"/>
  <c r="Q79" i="2"/>
  <c r="S79" i="2" s="1"/>
  <c r="T79" i="2"/>
  <c r="Q80" i="2"/>
  <c r="S80" i="2" s="1"/>
  <c r="T80" i="2"/>
  <c r="Q81" i="2"/>
  <c r="Q82" i="2"/>
  <c r="Q83" i="2"/>
  <c r="Q84" i="2"/>
  <c r="T84" i="2" s="1"/>
  <c r="Q85" i="2"/>
  <c r="S85" i="2" s="1"/>
  <c r="Q87" i="2"/>
  <c r="S87" i="2" s="1"/>
  <c r="T87" i="2"/>
  <c r="Q88" i="2"/>
  <c r="Q89" i="2"/>
  <c r="T89" i="2" s="1"/>
  <c r="Q92" i="2"/>
  <c r="T92" i="2" s="1"/>
  <c r="S92" i="2"/>
  <c r="Q94" i="2"/>
  <c r="S94" i="2" s="1"/>
  <c r="Q95" i="2"/>
  <c r="Q96" i="2"/>
  <c r="Q97" i="2"/>
  <c r="T97" i="2" s="1"/>
  <c r="Q98" i="2"/>
  <c r="T98" i="2" s="1"/>
  <c r="S98" i="2"/>
  <c r="Q99" i="2"/>
  <c r="S99" i="2" s="1"/>
  <c r="Q100" i="2"/>
  <c r="Q103" i="2"/>
  <c r="T103" i="2" s="1"/>
  <c r="Q104" i="2"/>
  <c r="T104" i="2" s="1"/>
  <c r="S104" i="2"/>
  <c r="Q105" i="2"/>
  <c r="S105" i="2" s="1"/>
  <c r="Q106" i="2"/>
  <c r="Q107" i="2"/>
  <c r="T107" i="2" s="1"/>
  <c r="Q108" i="2"/>
  <c r="S108" i="2" s="1"/>
  <c r="Q109" i="2"/>
  <c r="S109" i="2" s="1"/>
  <c r="T109" i="2"/>
  <c r="Q110" i="2"/>
  <c r="Q111" i="2"/>
  <c r="T111" i="2" s="1"/>
  <c r="Q112" i="2"/>
  <c r="T112" i="2" s="1"/>
  <c r="S112" i="2"/>
  <c r="Q114" i="2"/>
  <c r="S114" i="2" s="1"/>
  <c r="Q115" i="2"/>
  <c r="Q116" i="2"/>
  <c r="T116" i="2" s="1"/>
  <c r="Q117" i="2"/>
  <c r="S117" i="2" s="1"/>
  <c r="T117" i="2"/>
  <c r="Q118" i="2"/>
  <c r="S118" i="2" s="1"/>
  <c r="T118" i="2"/>
  <c r="Q119" i="2"/>
  <c r="Q120" i="2"/>
  <c r="T120" i="2" s="1"/>
  <c r="Q123" i="2"/>
  <c r="S123" i="2"/>
  <c r="T123" i="2"/>
  <c r="Q124" i="2"/>
  <c r="S124" i="2" s="1"/>
  <c r="Q126" i="2"/>
  <c r="S126" i="2" s="1"/>
  <c r="Q127" i="2"/>
  <c r="Q128" i="2"/>
  <c r="S128" i="2" s="1"/>
  <c r="T128" i="2"/>
  <c r="Q129" i="2"/>
  <c r="Q130" i="2"/>
  <c r="T130" i="2" s="1"/>
  <c r="Q131" i="2"/>
  <c r="S131" i="2" s="1"/>
  <c r="Q132" i="2"/>
  <c r="S132" i="2" s="1"/>
  <c r="Q133" i="2"/>
  <c r="S133" i="2" s="1"/>
  <c r="Q134" i="2"/>
  <c r="Q135" i="2"/>
  <c r="T135" i="2" s="1"/>
  <c r="Q137" i="2"/>
  <c r="S137" i="2" s="1"/>
  <c r="Q138" i="2"/>
  <c r="S138" i="2" s="1"/>
  <c r="T138" i="2"/>
  <c r="Q139" i="2"/>
  <c r="S139" i="2" s="1"/>
  <c r="Q140" i="2"/>
  <c r="Q141" i="2"/>
  <c r="T141" i="2" s="1"/>
  <c r="Q142" i="2"/>
  <c r="S142" i="2" s="1"/>
  <c r="Q143" i="2"/>
  <c r="S143" i="2" s="1"/>
  <c r="T143" i="2"/>
  <c r="Q144" i="2"/>
  <c r="Q145" i="2"/>
  <c r="T145" i="2" s="1"/>
  <c r="Q146" i="2"/>
  <c r="T146" i="2" s="1"/>
  <c r="S146" i="2"/>
  <c r="Q147" i="2"/>
  <c r="S147" i="2" s="1"/>
  <c r="Q150" i="2"/>
  <c r="Q151" i="2"/>
  <c r="T151" i="2" s="1"/>
  <c r="Q152" i="2"/>
  <c r="T152" i="2" s="1"/>
  <c r="Q154" i="2"/>
  <c r="T154" i="2" s="1"/>
  <c r="S154" i="2"/>
  <c r="Q155" i="2"/>
  <c r="S155" i="2" s="1"/>
  <c r="Q157" i="2"/>
  <c r="Q158" i="2"/>
  <c r="T158" i="2" s="1"/>
  <c r="Q159" i="2"/>
  <c r="T159" i="2" s="1"/>
  <c r="Q161" i="2"/>
  <c r="T161" i="2" s="1"/>
  <c r="S161" i="2"/>
  <c r="Q162" i="2"/>
  <c r="S162" i="2" s="1"/>
  <c r="Q164" i="2"/>
  <c r="S164" i="2" s="1"/>
  <c r="T164" i="2"/>
  <c r="Q165" i="2"/>
  <c r="T165" i="2" s="1"/>
  <c r="Q166" i="2"/>
  <c r="S166" i="2" s="1"/>
  <c r="Q168" i="2"/>
  <c r="S168" i="2" s="1"/>
  <c r="Q169" i="2"/>
  <c r="S169" i="2" s="1"/>
  <c r="Q170" i="2"/>
  <c r="T170" i="2" s="1"/>
  <c r="Q171" i="2"/>
  <c r="S171" i="2" s="1"/>
  <c r="T171" i="2"/>
  <c r="Q172" i="2"/>
  <c r="T172" i="2" s="1"/>
  <c r="S172" i="2"/>
  <c r="Q175" i="2"/>
  <c r="S175" i="2" s="1"/>
  <c r="T175" i="2"/>
  <c r="Q176" i="2"/>
  <c r="Q179" i="2"/>
  <c r="T179" i="2" s="1"/>
  <c r="Q180" i="2"/>
  <c r="Q181" i="2"/>
  <c r="Q183" i="2"/>
  <c r="S183" i="2" s="1"/>
  <c r="Q185" i="2"/>
  <c r="S185" i="2" s="1"/>
  <c r="T185" i="2"/>
  <c r="Q186" i="2"/>
  <c r="S186" i="2" s="1"/>
  <c r="Q187" i="2"/>
  <c r="T187" i="2" s="1"/>
  <c r="Q191" i="2"/>
  <c r="T191" i="2" s="1"/>
  <c r="Q192" i="2"/>
  <c r="S192" i="2" s="1"/>
  <c r="Q193" i="2"/>
  <c r="S193" i="2" s="1"/>
  <c r="Q194" i="2"/>
  <c r="S194" i="2" s="1"/>
  <c r="T194" i="2"/>
  <c r="U195" i="2" l="1"/>
  <c r="U196" i="2" s="1"/>
  <c r="U197" i="2" s="1"/>
  <c r="T121" i="2"/>
  <c r="S121" i="2"/>
  <c r="T192" i="2"/>
  <c r="T155" i="2"/>
  <c r="T147" i="2"/>
  <c r="S130" i="2"/>
  <c r="T124" i="2"/>
  <c r="T114" i="2"/>
  <c r="Q86" i="2"/>
  <c r="S84" i="2"/>
  <c r="S65" i="2"/>
  <c r="T41" i="2"/>
  <c r="Q19" i="2"/>
  <c r="T142" i="2"/>
  <c r="T137" i="2"/>
  <c r="T131" i="2"/>
  <c r="T108" i="2"/>
  <c r="T85" i="2"/>
  <c r="T58" i="2"/>
  <c r="T36" i="2"/>
  <c r="T168" i="2"/>
  <c r="T193" i="2"/>
  <c r="S191" i="2"/>
  <c r="T133" i="2"/>
  <c r="T126" i="2"/>
  <c r="T105" i="2"/>
  <c r="T99" i="2"/>
  <c r="T94" i="2"/>
  <c r="S78" i="2"/>
  <c r="S74" i="2"/>
  <c r="T70" i="2"/>
  <c r="T55" i="2"/>
  <c r="T49" i="2"/>
  <c r="T33" i="2"/>
  <c r="T22" i="2"/>
  <c r="S189" i="2"/>
  <c r="T189" i="2"/>
  <c r="T180" i="2"/>
  <c r="S180" i="2"/>
  <c r="S101" i="2"/>
  <c r="T101" i="2"/>
  <c r="S96" i="2"/>
  <c r="T96" i="2"/>
  <c r="S176" i="2"/>
  <c r="T176" i="2"/>
  <c r="T181" i="2"/>
  <c r="S181" i="2"/>
  <c r="S157" i="2"/>
  <c r="T157" i="2"/>
  <c r="S83" i="2"/>
  <c r="T83" i="2"/>
  <c r="S71" i="2"/>
  <c r="T71" i="2"/>
  <c r="S43" i="2"/>
  <c r="T43" i="2"/>
  <c r="S26" i="2"/>
  <c r="T26" i="2"/>
  <c r="S20" i="2"/>
  <c r="T20" i="2"/>
  <c r="Q188" i="2"/>
  <c r="T186" i="2"/>
  <c r="T169" i="2"/>
  <c r="S165" i="2"/>
  <c r="T162" i="2"/>
  <c r="S151" i="2"/>
  <c r="Q148" i="2"/>
  <c r="S144" i="2"/>
  <c r="T144" i="2"/>
  <c r="S140" i="2"/>
  <c r="T140" i="2"/>
  <c r="S135" i="2"/>
  <c r="S120" i="2"/>
  <c r="S116" i="2"/>
  <c r="S111" i="2"/>
  <c r="S107" i="2"/>
  <c r="S103" i="2"/>
  <c r="S100" i="2"/>
  <c r="T100" i="2"/>
  <c r="S88" i="2"/>
  <c r="T88" i="2"/>
  <c r="S67" i="2"/>
  <c r="S61" i="2"/>
  <c r="S57" i="2"/>
  <c r="S53" i="2"/>
  <c r="T53" i="2"/>
  <c r="S47" i="2"/>
  <c r="T47" i="2"/>
  <c r="S31" i="2"/>
  <c r="T31" i="2"/>
  <c r="S19" i="2"/>
  <c r="T19" i="2"/>
  <c r="T183" i="2"/>
  <c r="T173" i="2"/>
  <c r="T167" i="2"/>
  <c r="T166" i="2"/>
  <c r="S158" i="2"/>
  <c r="S152" i="2"/>
  <c r="T139" i="2"/>
  <c r="T132" i="2"/>
  <c r="S129" i="2"/>
  <c r="T129" i="2"/>
  <c r="S81" i="2"/>
  <c r="T81" i="2"/>
  <c r="S77" i="2"/>
  <c r="T77" i="2"/>
  <c r="S72" i="2"/>
  <c r="T72" i="2"/>
  <c r="S64" i="2"/>
  <c r="T64" i="2"/>
  <c r="S51" i="2"/>
  <c r="T51" i="2"/>
  <c r="S35" i="2"/>
  <c r="T35" i="2"/>
  <c r="Q13" i="2"/>
  <c r="S187" i="2"/>
  <c r="S179" i="2"/>
  <c r="S170" i="2"/>
  <c r="S159" i="2"/>
  <c r="S150" i="2"/>
  <c r="T150" i="2"/>
  <c r="S145" i="2"/>
  <c r="S141" i="2"/>
  <c r="S134" i="2"/>
  <c r="T134" i="2"/>
  <c r="S119" i="2"/>
  <c r="T119" i="2"/>
  <c r="S115" i="2"/>
  <c r="T115" i="2"/>
  <c r="S110" i="2"/>
  <c r="T110" i="2"/>
  <c r="S106" i="2"/>
  <c r="T106" i="2"/>
  <c r="S97" i="2"/>
  <c r="S95" i="2"/>
  <c r="T95" i="2"/>
  <c r="S89" i="2"/>
  <c r="S60" i="2"/>
  <c r="T60" i="2"/>
  <c r="S56" i="2"/>
  <c r="T56" i="2"/>
  <c r="S39" i="2"/>
  <c r="T39" i="2"/>
  <c r="S17" i="2"/>
  <c r="T17" i="2"/>
  <c r="Q90" i="2"/>
  <c r="T50" i="2"/>
  <c r="T46" i="2"/>
  <c r="T42" i="2"/>
  <c r="T38" i="2"/>
  <c r="T34" i="2"/>
  <c r="T25" i="2"/>
  <c r="T16" i="2"/>
  <c r="S86" i="2" l="1"/>
  <c r="T86" i="2"/>
  <c r="T90" i="2"/>
  <c r="S90" i="2"/>
  <c r="S13" i="2"/>
  <c r="T13" i="2"/>
  <c r="S148" i="2"/>
  <c r="T148" i="2"/>
  <c r="Q23" i="2"/>
  <c r="T188" i="2"/>
  <c r="S188" i="2"/>
  <c r="G15" i="13"/>
  <c r="G19" i="13"/>
  <c r="G20" i="13" s="1"/>
  <c r="G24" i="13" s="1"/>
  <c r="G23" i="13"/>
  <c r="G28" i="13"/>
  <c r="G38" i="13" s="1"/>
  <c r="G36" i="13"/>
  <c r="G45" i="13"/>
  <c r="G48" i="13"/>
  <c r="G54" i="13"/>
  <c r="G56" i="13" s="1"/>
  <c r="G63" i="13"/>
  <c r="Q27" i="2" l="1"/>
  <c r="Q28" i="2"/>
  <c r="S23" i="2"/>
  <c r="T23" i="2"/>
  <c r="G57" i="13"/>
  <c r="G58" i="13" s="1"/>
  <c r="G64" i="13" s="1"/>
  <c r="G39" i="13"/>
  <c r="L9" i="12"/>
  <c r="R9" i="12"/>
  <c r="Z9" i="12"/>
  <c r="AJ9" i="12" s="1"/>
  <c r="AH9" i="12"/>
  <c r="L10" i="12"/>
  <c r="R10" i="12"/>
  <c r="AJ10" i="12" s="1"/>
  <c r="Z10" i="12"/>
  <c r="AH10" i="12"/>
  <c r="L12" i="12"/>
  <c r="R12" i="12"/>
  <c r="AJ12" i="12" s="1"/>
  <c r="Z12" i="12"/>
  <c r="AH12" i="12"/>
  <c r="L13" i="12"/>
  <c r="AJ13" i="12" s="1"/>
  <c r="R13" i="12"/>
  <c r="Z13" i="12"/>
  <c r="AH13" i="12"/>
  <c r="L14" i="12"/>
  <c r="R14" i="12"/>
  <c r="Z14" i="12"/>
  <c r="AJ14" i="12" s="1"/>
  <c r="AH14" i="12"/>
  <c r="H15" i="12"/>
  <c r="J15" i="12"/>
  <c r="J19" i="12" s="1"/>
  <c r="J23" i="12" s="1"/>
  <c r="J24" i="12" s="1"/>
  <c r="L15" i="12"/>
  <c r="N15" i="12"/>
  <c r="P15" i="12"/>
  <c r="R15" i="12"/>
  <c r="T15" i="12"/>
  <c r="T19" i="12" s="1"/>
  <c r="V15" i="12"/>
  <c r="X15" i="12"/>
  <c r="AB15" i="12"/>
  <c r="AB19" i="12" s="1"/>
  <c r="AD15" i="12"/>
  <c r="AF15" i="12"/>
  <c r="L16" i="12"/>
  <c r="R16" i="12"/>
  <c r="Z16" i="12"/>
  <c r="AJ16" i="12" s="1"/>
  <c r="AH16" i="12"/>
  <c r="L17" i="12"/>
  <c r="R17" i="12"/>
  <c r="AJ17" i="12" s="1"/>
  <c r="Z17" i="12"/>
  <c r="AH17" i="12"/>
  <c r="L18" i="12"/>
  <c r="R18" i="12"/>
  <c r="AJ18" i="12" s="1"/>
  <c r="Z18" i="12"/>
  <c r="AH18" i="12"/>
  <c r="H19" i="12"/>
  <c r="N19" i="12"/>
  <c r="R19" i="12" s="1"/>
  <c r="P19" i="12"/>
  <c r="P23" i="12" s="1"/>
  <c r="P24" i="12" s="1"/>
  <c r="V19" i="12"/>
  <c r="V23" i="12" s="1"/>
  <c r="V24" i="12" s="1"/>
  <c r="X19" i="12"/>
  <c r="X23" i="12" s="1"/>
  <c r="X24" i="12" s="1"/>
  <c r="AD19" i="12"/>
  <c r="AD23" i="12" s="1"/>
  <c r="AD24" i="12" s="1"/>
  <c r="AF19" i="12"/>
  <c r="AF23" i="12" s="1"/>
  <c r="AF24" i="12" s="1"/>
  <c r="L21" i="12"/>
  <c r="R21" i="12"/>
  <c r="AJ21" i="12" s="1"/>
  <c r="Z21" i="12"/>
  <c r="AH21" i="12"/>
  <c r="H22" i="12"/>
  <c r="L22" i="12" s="1"/>
  <c r="AJ22" i="12" s="1"/>
  <c r="J22" i="12"/>
  <c r="N22" i="12"/>
  <c r="R22" i="12" s="1"/>
  <c r="P22" i="12"/>
  <c r="T22" i="12"/>
  <c r="V22" i="12"/>
  <c r="Z22" i="12" s="1"/>
  <c r="X22" i="12"/>
  <c r="AB22" i="12"/>
  <c r="AD22" i="12"/>
  <c r="AH22" i="12" s="1"/>
  <c r="AF22" i="12"/>
  <c r="L27" i="12"/>
  <c r="R27" i="12"/>
  <c r="AJ27" i="12" s="1"/>
  <c r="Z27" i="12"/>
  <c r="AH27" i="12"/>
  <c r="L28" i="12"/>
  <c r="R28" i="12"/>
  <c r="AJ28" i="12" s="1"/>
  <c r="Z28" i="12"/>
  <c r="AH28" i="12"/>
  <c r="L29" i="12"/>
  <c r="R29" i="12"/>
  <c r="AJ29" i="12" s="1"/>
  <c r="Z29" i="12"/>
  <c r="AH29" i="12"/>
  <c r="L30" i="12"/>
  <c r="R30" i="12"/>
  <c r="Z30" i="12"/>
  <c r="AH30" i="12"/>
  <c r="AJ30" i="12"/>
  <c r="L31" i="12"/>
  <c r="R31" i="12"/>
  <c r="Z31" i="12"/>
  <c r="AH31" i="12"/>
  <c r="L32" i="12"/>
  <c r="R32" i="12"/>
  <c r="Z32" i="12"/>
  <c r="AH32" i="12"/>
  <c r="L33" i="12"/>
  <c r="R33" i="12"/>
  <c r="AJ33" i="12" s="1"/>
  <c r="Z33" i="12"/>
  <c r="AH33" i="12"/>
  <c r="L34" i="12"/>
  <c r="AJ34" i="12" s="1"/>
  <c r="R34" i="12"/>
  <c r="Z34" i="12"/>
  <c r="AH34" i="12"/>
  <c r="L35" i="12"/>
  <c r="R35" i="12"/>
  <c r="Z35" i="12"/>
  <c r="AH35" i="12"/>
  <c r="L36" i="12"/>
  <c r="R36" i="12"/>
  <c r="Z36" i="12"/>
  <c r="AH36" i="12"/>
  <c r="L37" i="12"/>
  <c r="R37" i="12"/>
  <c r="AJ37" i="12" s="1"/>
  <c r="Z37" i="12"/>
  <c r="AH37" i="12"/>
  <c r="L38" i="12"/>
  <c r="R38" i="12"/>
  <c r="Z38" i="12"/>
  <c r="AH38" i="12"/>
  <c r="AJ38" i="12"/>
  <c r="L39" i="12"/>
  <c r="R39" i="12"/>
  <c r="AJ39" i="12" s="1"/>
  <c r="Z39" i="12"/>
  <c r="AH39" i="12"/>
  <c r="H40" i="12"/>
  <c r="J40" i="12"/>
  <c r="L40" i="12"/>
  <c r="N40" i="12"/>
  <c r="P40" i="12"/>
  <c r="R40" i="12"/>
  <c r="T40" i="12"/>
  <c r="V40" i="12"/>
  <c r="X40" i="12"/>
  <c r="AB40" i="12"/>
  <c r="AD40" i="12"/>
  <c r="AF40" i="12"/>
  <c r="L42" i="12"/>
  <c r="R42" i="12"/>
  <c r="AJ42" i="12" s="1"/>
  <c r="Z42" i="12"/>
  <c r="AH42" i="12"/>
  <c r="L43" i="12"/>
  <c r="R43" i="12"/>
  <c r="AJ43" i="12" s="1"/>
  <c r="Z43" i="12"/>
  <c r="AH43" i="12"/>
  <c r="L44" i="12"/>
  <c r="R44" i="12"/>
  <c r="AJ44" i="12" s="1"/>
  <c r="Z44" i="12"/>
  <c r="AH44" i="12"/>
  <c r="L45" i="12"/>
  <c r="R45" i="12"/>
  <c r="Z45" i="12"/>
  <c r="AH45" i="12"/>
  <c r="AJ45" i="12"/>
  <c r="L46" i="12"/>
  <c r="R46" i="12"/>
  <c r="Z46" i="12"/>
  <c r="AH46" i="12"/>
  <c r="L47" i="12"/>
  <c r="R47" i="12"/>
  <c r="Z47" i="12"/>
  <c r="AH47" i="12"/>
  <c r="L48" i="12"/>
  <c r="R48" i="12"/>
  <c r="AJ48" i="12" s="1"/>
  <c r="Z48" i="12"/>
  <c r="AH48" i="12"/>
  <c r="L49" i="12"/>
  <c r="R49" i="12"/>
  <c r="Z49" i="12"/>
  <c r="AH49" i="12"/>
  <c r="AJ49" i="12"/>
  <c r="L51" i="12"/>
  <c r="R51" i="12"/>
  <c r="Z51" i="12"/>
  <c r="AH51" i="12"/>
  <c r="H52" i="12"/>
  <c r="J52" i="12"/>
  <c r="L52" i="12"/>
  <c r="AJ52" i="12" s="1"/>
  <c r="N52" i="12"/>
  <c r="P52" i="12"/>
  <c r="R52" i="12"/>
  <c r="T52" i="12"/>
  <c r="Z52" i="12" s="1"/>
  <c r="V52" i="12"/>
  <c r="X52" i="12"/>
  <c r="AB52" i="12"/>
  <c r="AH52" i="12" s="1"/>
  <c r="AD52" i="12"/>
  <c r="AF52" i="12"/>
  <c r="L53" i="12"/>
  <c r="R53" i="12"/>
  <c r="AJ53" i="12" s="1"/>
  <c r="Z53" i="12"/>
  <c r="AH53" i="12"/>
  <c r="H54" i="12"/>
  <c r="J54" i="12"/>
  <c r="L54" i="12"/>
  <c r="AJ54" i="12" s="1"/>
  <c r="N54" i="12"/>
  <c r="P54" i="12"/>
  <c r="R54" i="12"/>
  <c r="T54" i="12"/>
  <c r="Z54" i="12" s="1"/>
  <c r="V54" i="12"/>
  <c r="X54" i="12"/>
  <c r="AB54" i="12"/>
  <c r="AH54" i="12" s="1"/>
  <c r="AD54" i="12"/>
  <c r="AF54" i="12"/>
  <c r="L56" i="12"/>
  <c r="R56" i="12"/>
  <c r="AJ56" i="12" s="1"/>
  <c r="Z56" i="12"/>
  <c r="AH56" i="12"/>
  <c r="L57" i="12"/>
  <c r="R57" i="12"/>
  <c r="AJ57" i="12" s="1"/>
  <c r="Z57" i="12"/>
  <c r="AH57" i="12"/>
  <c r="L58" i="12"/>
  <c r="R58" i="12"/>
  <c r="AJ58" i="12" s="1"/>
  <c r="Z58" i="12"/>
  <c r="AH58" i="12"/>
  <c r="L59" i="12"/>
  <c r="R59" i="12"/>
  <c r="Z59" i="12"/>
  <c r="AH59" i="12"/>
  <c r="AJ59" i="12"/>
  <c r="L60" i="12"/>
  <c r="R60" i="12"/>
  <c r="Z60" i="12"/>
  <c r="AH60" i="12"/>
  <c r="L61" i="12"/>
  <c r="R61" i="12"/>
  <c r="Z61" i="12"/>
  <c r="AH61" i="12"/>
  <c r="L62" i="12"/>
  <c r="R62" i="12"/>
  <c r="AJ62" i="12" s="1"/>
  <c r="Z62" i="12"/>
  <c r="AH62" i="12"/>
  <c r="L63" i="12"/>
  <c r="AJ63" i="12" s="1"/>
  <c r="R63" i="12"/>
  <c r="Z63" i="12"/>
  <c r="AH63" i="12"/>
  <c r="L64" i="12"/>
  <c r="R64" i="12"/>
  <c r="Z64" i="12"/>
  <c r="AH64" i="12"/>
  <c r="H65" i="12"/>
  <c r="J65" i="12"/>
  <c r="L65" i="12"/>
  <c r="AJ65" i="12" s="1"/>
  <c r="N65" i="12"/>
  <c r="P65" i="12"/>
  <c r="R65" i="12"/>
  <c r="T65" i="12"/>
  <c r="Z65" i="12" s="1"/>
  <c r="V65" i="12"/>
  <c r="X65" i="12"/>
  <c r="AB65" i="12"/>
  <c r="AH65" i="12" s="1"/>
  <c r="AD65" i="12"/>
  <c r="AF65" i="12"/>
  <c r="L68" i="12"/>
  <c r="R68" i="12"/>
  <c r="AJ68" i="12" s="1"/>
  <c r="Z68" i="12"/>
  <c r="AH68" i="12"/>
  <c r="L69" i="12"/>
  <c r="R69" i="12"/>
  <c r="Z69" i="12"/>
  <c r="AH69" i="12"/>
  <c r="H70" i="12"/>
  <c r="J70" i="12"/>
  <c r="J71" i="12" s="1"/>
  <c r="N70" i="12"/>
  <c r="P70" i="12"/>
  <c r="P71" i="12" s="1"/>
  <c r="R70" i="12"/>
  <c r="T70" i="12"/>
  <c r="V70" i="12"/>
  <c r="X70" i="12"/>
  <c r="X71" i="12" s="1"/>
  <c r="Z70" i="12"/>
  <c r="AB70" i="12"/>
  <c r="AD70" i="12"/>
  <c r="AF70" i="12"/>
  <c r="AF71" i="12" s="1"/>
  <c r="AH70" i="12"/>
  <c r="N71" i="12"/>
  <c r="T71" i="12"/>
  <c r="Z71" i="12" s="1"/>
  <c r="V71" i="12"/>
  <c r="AB71" i="12"/>
  <c r="AH71" i="12" s="1"/>
  <c r="AD71" i="12"/>
  <c r="L73" i="12"/>
  <c r="R73" i="12"/>
  <c r="AJ73" i="12" s="1"/>
  <c r="Z73" i="12"/>
  <c r="AH73" i="12"/>
  <c r="L74" i="12"/>
  <c r="R74" i="12"/>
  <c r="Z74" i="12"/>
  <c r="AH74" i="12"/>
  <c r="L75" i="12"/>
  <c r="R75" i="12"/>
  <c r="AJ75" i="12" s="1"/>
  <c r="Z75" i="12"/>
  <c r="AH75" i="12"/>
  <c r="L76" i="12"/>
  <c r="R76" i="12"/>
  <c r="Z76" i="12"/>
  <c r="AH76" i="12"/>
  <c r="AJ76" i="12"/>
  <c r="L77" i="12"/>
  <c r="R77" i="12"/>
  <c r="AJ77" i="12" s="1"/>
  <c r="Z77" i="12"/>
  <c r="AH77" i="12"/>
  <c r="L78" i="12"/>
  <c r="R78" i="12"/>
  <c r="AJ78" i="12" s="1"/>
  <c r="Z78" i="12"/>
  <c r="AH78" i="12"/>
  <c r="L79" i="12"/>
  <c r="R79" i="12"/>
  <c r="AJ79" i="12" s="1"/>
  <c r="Z79" i="12"/>
  <c r="AH79" i="12"/>
  <c r="L80" i="12"/>
  <c r="R80" i="12"/>
  <c r="Z80" i="12"/>
  <c r="AH80" i="12"/>
  <c r="AJ80" i="12"/>
  <c r="L81" i="12"/>
  <c r="R81" i="12"/>
  <c r="Z81" i="12"/>
  <c r="AH81" i="12"/>
  <c r="L83" i="12"/>
  <c r="R83" i="12"/>
  <c r="Z83" i="12"/>
  <c r="AH83" i="12"/>
  <c r="L84" i="12"/>
  <c r="R84" i="12"/>
  <c r="AJ84" i="12" s="1"/>
  <c r="Z84" i="12"/>
  <c r="AH84" i="12"/>
  <c r="L85" i="12"/>
  <c r="AJ85" i="12" s="1"/>
  <c r="R85" i="12"/>
  <c r="Z85" i="12"/>
  <c r="AH85" i="12"/>
  <c r="H86" i="12"/>
  <c r="J86" i="12"/>
  <c r="L86" i="12"/>
  <c r="N86" i="12"/>
  <c r="R86" i="12" s="1"/>
  <c r="P86" i="12"/>
  <c r="T86" i="12"/>
  <c r="V86" i="12"/>
  <c r="V102" i="12" s="1"/>
  <c r="V130" i="12" s="1"/>
  <c r="X86" i="12"/>
  <c r="AB86" i="12"/>
  <c r="AD86" i="12"/>
  <c r="AF86" i="12"/>
  <c r="L88" i="12"/>
  <c r="AJ88" i="12" s="1"/>
  <c r="R88" i="12"/>
  <c r="Z88" i="12"/>
  <c r="AH88" i="12"/>
  <c r="H89" i="12"/>
  <c r="J89" i="12"/>
  <c r="L89" i="12"/>
  <c r="N89" i="12"/>
  <c r="R89" i="12" s="1"/>
  <c r="P89" i="12"/>
  <c r="T89" i="12"/>
  <c r="V89" i="12"/>
  <c r="X89" i="12"/>
  <c r="AB89" i="12"/>
  <c r="AD89" i="12"/>
  <c r="AF89" i="12"/>
  <c r="L91" i="12"/>
  <c r="R91" i="12"/>
  <c r="Z91" i="12"/>
  <c r="AH91" i="12"/>
  <c r="AJ91" i="12"/>
  <c r="H92" i="12"/>
  <c r="J92" i="12"/>
  <c r="L92" i="12"/>
  <c r="N92" i="12"/>
  <c r="R92" i="12" s="1"/>
  <c r="P92" i="12"/>
  <c r="T92" i="12"/>
  <c r="V92" i="12"/>
  <c r="X92" i="12"/>
  <c r="AB92" i="12"/>
  <c r="AD92" i="12"/>
  <c r="AF92" i="12"/>
  <c r="L93" i="12"/>
  <c r="AJ93" i="12" s="1"/>
  <c r="R93" i="12"/>
  <c r="Z93" i="12"/>
  <c r="AH93" i="12"/>
  <c r="L94" i="12"/>
  <c r="R94" i="12"/>
  <c r="Z94" i="12"/>
  <c r="AH94" i="12"/>
  <c r="L95" i="12"/>
  <c r="R95" i="12"/>
  <c r="Z95" i="12"/>
  <c r="AH95" i="12"/>
  <c r="L96" i="12"/>
  <c r="R96" i="12"/>
  <c r="AJ96" i="12" s="1"/>
  <c r="Z96" i="12"/>
  <c r="AH96" i="12"/>
  <c r="L97" i="12"/>
  <c r="R97" i="12"/>
  <c r="Z97" i="12"/>
  <c r="AH97" i="12"/>
  <c r="AJ97" i="12"/>
  <c r="L98" i="12"/>
  <c r="R98" i="12"/>
  <c r="AJ98" i="12" s="1"/>
  <c r="Z98" i="12"/>
  <c r="AH98" i="12"/>
  <c r="L99" i="12"/>
  <c r="R99" i="12"/>
  <c r="Z99" i="12"/>
  <c r="AH99" i="12"/>
  <c r="L100" i="12"/>
  <c r="R100" i="12"/>
  <c r="Z100" i="12"/>
  <c r="AH100" i="12"/>
  <c r="L101" i="12"/>
  <c r="R101" i="12"/>
  <c r="Z101" i="12"/>
  <c r="AH101" i="12"/>
  <c r="AJ101" i="12"/>
  <c r="H102" i="12"/>
  <c r="J102" i="12"/>
  <c r="L102" i="12"/>
  <c r="P102" i="12"/>
  <c r="T102" i="12"/>
  <c r="X102" i="12"/>
  <c r="AB102" i="12"/>
  <c r="AD102" i="12"/>
  <c r="AF102" i="12"/>
  <c r="L104" i="12"/>
  <c r="R104" i="12"/>
  <c r="Z104" i="12"/>
  <c r="AH104" i="12"/>
  <c r="AJ104" i="12"/>
  <c r="L105" i="12"/>
  <c r="R105" i="12"/>
  <c r="AJ105" i="12" s="1"/>
  <c r="Z105" i="12"/>
  <c r="AH105" i="12"/>
  <c r="H106" i="12"/>
  <c r="J106" i="12"/>
  <c r="L106" i="12"/>
  <c r="N106" i="12"/>
  <c r="P106" i="12"/>
  <c r="R106" i="12"/>
  <c r="T106" i="12"/>
  <c r="Z106" i="12" s="1"/>
  <c r="V106" i="12"/>
  <c r="X106" i="12"/>
  <c r="AB106" i="12"/>
  <c r="AH106" i="12" s="1"/>
  <c r="AJ106" i="12" s="1"/>
  <c r="AD106" i="12"/>
  <c r="AF106" i="12"/>
  <c r="L108" i="12"/>
  <c r="R108" i="12"/>
  <c r="Z108" i="12"/>
  <c r="AH108" i="12"/>
  <c r="L109" i="12"/>
  <c r="R109" i="12"/>
  <c r="Z109" i="12"/>
  <c r="AH109" i="12"/>
  <c r="L111" i="12"/>
  <c r="R111" i="12"/>
  <c r="AJ111" i="12" s="1"/>
  <c r="Z111" i="12"/>
  <c r="AH111" i="12"/>
  <c r="H112" i="12"/>
  <c r="J112" i="12"/>
  <c r="N112" i="12"/>
  <c r="P112" i="12"/>
  <c r="P119" i="12" s="1"/>
  <c r="T112" i="12"/>
  <c r="Z112" i="12" s="1"/>
  <c r="V112" i="12"/>
  <c r="V119" i="12" s="1"/>
  <c r="X112" i="12"/>
  <c r="AB112" i="12"/>
  <c r="AH112" i="12" s="1"/>
  <c r="AD112" i="12"/>
  <c r="AD119" i="12" s="1"/>
  <c r="AF112" i="12"/>
  <c r="L114" i="12"/>
  <c r="R114" i="12"/>
  <c r="Z114" i="12"/>
  <c r="AH114" i="12"/>
  <c r="H115" i="12"/>
  <c r="L115" i="12" s="1"/>
  <c r="J115" i="12"/>
  <c r="N115" i="12"/>
  <c r="R115" i="12" s="1"/>
  <c r="P115" i="12"/>
  <c r="T115" i="12"/>
  <c r="V115" i="12"/>
  <c r="X115" i="12"/>
  <c r="AB115" i="12"/>
  <c r="AD115" i="12"/>
  <c r="AF115" i="12"/>
  <c r="L116" i="12"/>
  <c r="AJ116" i="12" s="1"/>
  <c r="R116" i="12"/>
  <c r="Z116" i="12"/>
  <c r="AH116" i="12"/>
  <c r="L117" i="12"/>
  <c r="AJ117" i="12" s="1"/>
  <c r="R117" i="12"/>
  <c r="Z117" i="12"/>
  <c r="AH117" i="12"/>
  <c r="L118" i="12"/>
  <c r="R118" i="12"/>
  <c r="Z118" i="12"/>
  <c r="AH118" i="12"/>
  <c r="J119" i="12"/>
  <c r="T119" i="12"/>
  <c r="AB119" i="12"/>
  <c r="L122" i="12"/>
  <c r="R122" i="12"/>
  <c r="AJ122" i="12" s="1"/>
  <c r="Z122" i="12"/>
  <c r="AH122" i="12"/>
  <c r="H123" i="12"/>
  <c r="H124" i="12" s="1"/>
  <c r="J123" i="12"/>
  <c r="J124" i="12" s="1"/>
  <c r="L123" i="12"/>
  <c r="N123" i="12"/>
  <c r="P123" i="12"/>
  <c r="P124" i="12" s="1"/>
  <c r="R123" i="12"/>
  <c r="T123" i="12"/>
  <c r="V123" i="12"/>
  <c r="X123" i="12"/>
  <c r="X124" i="12" s="1"/>
  <c r="AB123" i="12"/>
  <c r="AD123" i="12"/>
  <c r="AF123" i="12"/>
  <c r="AF124" i="12" s="1"/>
  <c r="N124" i="12"/>
  <c r="R124" i="12" s="1"/>
  <c r="V124" i="12"/>
  <c r="AD124" i="12"/>
  <c r="L127" i="12"/>
  <c r="R127" i="12"/>
  <c r="Z127" i="12"/>
  <c r="AH127" i="12"/>
  <c r="AJ127" i="12"/>
  <c r="H128" i="12"/>
  <c r="J128" i="12"/>
  <c r="J129" i="12" s="1"/>
  <c r="J130" i="12" s="1"/>
  <c r="L128" i="12"/>
  <c r="N128" i="12"/>
  <c r="P128" i="12"/>
  <c r="T128" i="12"/>
  <c r="Z128" i="12" s="1"/>
  <c r="V128" i="12"/>
  <c r="V129" i="12" s="1"/>
  <c r="X128" i="12"/>
  <c r="AB128" i="12"/>
  <c r="AD128" i="12"/>
  <c r="AD129" i="12" s="1"/>
  <c r="AF128" i="12"/>
  <c r="H129" i="12"/>
  <c r="P129" i="12"/>
  <c r="X129" i="12"/>
  <c r="AF129" i="12"/>
  <c r="S28" i="2" l="1"/>
  <c r="T28" i="2"/>
  <c r="S27" i="2"/>
  <c r="T27" i="2"/>
  <c r="Z40" i="12"/>
  <c r="AJ40" i="12" s="1"/>
  <c r="AH128" i="12"/>
  <c r="AH123" i="12"/>
  <c r="AB124" i="12"/>
  <c r="AH124" i="12" s="1"/>
  <c r="AH102" i="12"/>
  <c r="AJ99" i="12"/>
  <c r="AJ74" i="12"/>
  <c r="AJ69" i="12"/>
  <c r="AH40" i="12"/>
  <c r="Z19" i="12"/>
  <c r="T23" i="12"/>
  <c r="Z123" i="12"/>
  <c r="AJ123" i="12" s="1"/>
  <c r="T124" i="12"/>
  <c r="Z124" i="12" s="1"/>
  <c r="AD130" i="12"/>
  <c r="L129" i="12"/>
  <c r="L124" i="12"/>
  <c r="AJ124" i="12" s="1"/>
  <c r="AJ118" i="12"/>
  <c r="Z115" i="12"/>
  <c r="AJ114" i="12"/>
  <c r="X119" i="12"/>
  <c r="Z119" i="12" s="1"/>
  <c r="R112" i="12"/>
  <c r="N102" i="12"/>
  <c r="AJ100" i="12"/>
  <c r="AJ95" i="12"/>
  <c r="AJ94" i="12"/>
  <c r="Z92" i="12"/>
  <c r="Z89" i="12"/>
  <c r="AJ89" i="12" s="1"/>
  <c r="Z86" i="12"/>
  <c r="AJ86" i="12" s="1"/>
  <c r="L70" i="12"/>
  <c r="AJ70" i="12" s="1"/>
  <c r="AJ64" i="12"/>
  <c r="AJ51" i="12"/>
  <c r="AJ36" i="12"/>
  <c r="AJ35" i="12"/>
  <c r="AD131" i="12"/>
  <c r="AD132" i="12" s="1"/>
  <c r="AH19" i="12"/>
  <c r="AB23" i="12"/>
  <c r="J131" i="12"/>
  <c r="J132" i="12" s="1"/>
  <c r="L112" i="12"/>
  <c r="AJ112" i="12" s="1"/>
  <c r="H119" i="12"/>
  <c r="L119" i="12" s="1"/>
  <c r="Z102" i="12"/>
  <c r="V131" i="12"/>
  <c r="V132" i="12" s="1"/>
  <c r="R128" i="12"/>
  <c r="AJ128" i="12" s="1"/>
  <c r="N129" i="12"/>
  <c r="R129" i="12" s="1"/>
  <c r="AH115" i="12"/>
  <c r="AJ115" i="12" s="1"/>
  <c r="AF119" i="12"/>
  <c r="AH119" i="12" s="1"/>
  <c r="AJ109" i="12"/>
  <c r="AJ108" i="12"/>
  <c r="AH92" i="12"/>
  <c r="AJ92" i="12" s="1"/>
  <c r="AH89" i="12"/>
  <c r="AH86" i="12"/>
  <c r="AJ83" i="12"/>
  <c r="AJ81" i="12"/>
  <c r="AF130" i="12"/>
  <c r="AF131" i="12" s="1"/>
  <c r="AF132" i="12" s="1"/>
  <c r="X130" i="12"/>
  <c r="P130" i="12"/>
  <c r="P131" i="12" s="1"/>
  <c r="P132" i="12" s="1"/>
  <c r="R71" i="12"/>
  <c r="AJ61" i="12"/>
  <c r="AJ60" i="12"/>
  <c r="AJ47" i="12"/>
  <c r="AJ46" i="12"/>
  <c r="AJ32" i="12"/>
  <c r="AJ31" i="12"/>
  <c r="X131" i="12"/>
  <c r="X132" i="12" s="1"/>
  <c r="L19" i="12"/>
  <c r="AJ19" i="12" s="1"/>
  <c r="H23" i="12"/>
  <c r="AH15" i="12"/>
  <c r="Z15" i="12"/>
  <c r="AJ15" i="12" s="1"/>
  <c r="AB129" i="12"/>
  <c r="AH129" i="12" s="1"/>
  <c r="T129" i="12"/>
  <c r="Z129" i="12" s="1"/>
  <c r="H71" i="12"/>
  <c r="N23" i="12"/>
  <c r="N119" i="12"/>
  <c r="R119" i="12" s="1"/>
  <c r="P24" i="11"/>
  <c r="P30" i="11"/>
  <c r="P37" i="11"/>
  <c r="P38" i="11" s="1"/>
  <c r="AB24" i="12" l="1"/>
  <c r="AH23" i="12"/>
  <c r="Z23" i="12"/>
  <c r="T24" i="12"/>
  <c r="N24" i="12"/>
  <c r="R23" i="12"/>
  <c r="AJ119" i="12"/>
  <c r="AB130" i="12"/>
  <c r="AH130" i="12" s="1"/>
  <c r="H130" i="12"/>
  <c r="L130" i="12" s="1"/>
  <c r="L71" i="12"/>
  <c r="AJ71" i="12" s="1"/>
  <c r="R102" i="12"/>
  <c r="AJ102" i="12" s="1"/>
  <c r="N130" i="12"/>
  <c r="R130" i="12" s="1"/>
  <c r="AJ129" i="12"/>
  <c r="L23" i="12"/>
  <c r="AJ23" i="12" s="1"/>
  <c r="H24" i="12"/>
  <c r="T130" i="12"/>
  <c r="Z130" i="12" s="1"/>
  <c r="U6" i="10"/>
  <c r="U8" i="10"/>
  <c r="U10" i="10"/>
  <c r="U12" i="10"/>
  <c r="U14" i="10"/>
  <c r="U16" i="10"/>
  <c r="U18" i="10"/>
  <c r="U19" i="10"/>
  <c r="U20" i="10" s="1"/>
  <c r="U21" i="10" s="1"/>
  <c r="U22" i="10" s="1"/>
  <c r="U23" i="10" s="1"/>
  <c r="U24" i="10" s="1"/>
  <c r="U25" i="10" s="1"/>
  <c r="U26" i="10" s="1"/>
  <c r="U27" i="10" s="1"/>
  <c r="U28" i="10" s="1"/>
  <c r="U29" i="10" s="1"/>
  <c r="U30" i="10" s="1"/>
  <c r="U31" i="10" s="1"/>
  <c r="U32" i="10" s="1"/>
  <c r="U33" i="10" s="1"/>
  <c r="U34" i="10" s="1"/>
  <c r="U35" i="10" s="1"/>
  <c r="U36" i="10" s="1"/>
  <c r="U37" i="10" s="1"/>
  <c r="U38" i="10" s="1"/>
  <c r="U39" i="10" s="1"/>
  <c r="U40" i="10" s="1"/>
  <c r="U41" i="10" s="1"/>
  <c r="U42" i="10" s="1"/>
  <c r="U43" i="10" s="1"/>
  <c r="U44" i="10" s="1"/>
  <c r="U45" i="10" s="1"/>
  <c r="U46" i="10" s="1"/>
  <c r="U47" i="10" s="1"/>
  <c r="S47" i="10"/>
  <c r="U50" i="10"/>
  <c r="U52" i="10"/>
  <c r="U53" i="10"/>
  <c r="U54" i="10" s="1"/>
  <c r="U55" i="10" s="1"/>
  <c r="U56" i="10" s="1"/>
  <c r="U57" i="10"/>
  <c r="U58" i="10" s="1"/>
  <c r="U59" i="10" s="1"/>
  <c r="S58" i="10"/>
  <c r="S59" i="10"/>
  <c r="U61" i="10"/>
  <c r="U62" i="10" s="1"/>
  <c r="U63" i="10" s="1"/>
  <c r="U64" i="10"/>
  <c r="U65" i="10" s="1"/>
  <c r="U66" i="10" s="1"/>
  <c r="U67" i="10" s="1"/>
  <c r="U68" i="10" s="1"/>
  <c r="U69" i="10" s="1"/>
  <c r="U70" i="10" s="1"/>
  <c r="U71" i="10" s="1"/>
  <c r="U72" i="10" s="1"/>
  <c r="U73" i="10" s="1"/>
  <c r="U74" i="10" s="1"/>
  <c r="U75" i="10" s="1"/>
  <c r="U76" i="10"/>
  <c r="U77" i="10" s="1"/>
  <c r="U78" i="10" s="1"/>
  <c r="U79" i="10" s="1"/>
  <c r="U80" i="10" s="1"/>
  <c r="U81" i="10" s="1"/>
  <c r="U82" i="10" s="1"/>
  <c r="U83" i="10" s="1"/>
  <c r="U84" i="10" s="1"/>
  <c r="U85" i="10" s="1"/>
  <c r="U86" i="10" s="1"/>
  <c r="U87" i="10" s="1"/>
  <c r="U88" i="10" s="1"/>
  <c r="U89" i="10" s="1"/>
  <c r="S89" i="10"/>
  <c r="U91" i="10"/>
  <c r="U93" i="10"/>
  <c r="U94" i="10" s="1"/>
  <c r="U95" i="10" s="1"/>
  <c r="S95" i="10"/>
  <c r="U97" i="10"/>
  <c r="U98" i="10" s="1"/>
  <c r="U99" i="10" s="1"/>
  <c r="U100" i="10" s="1"/>
  <c r="U101" i="10"/>
  <c r="U102" i="10" s="1"/>
  <c r="U103" i="10" s="1"/>
  <c r="U104" i="10" s="1"/>
  <c r="U105" i="10" s="1"/>
  <c r="S105" i="10"/>
  <c r="U107" i="10"/>
  <c r="U108" i="10"/>
  <c r="U109" i="10"/>
  <c r="U110" i="10" s="1"/>
  <c r="U111" i="10" s="1"/>
  <c r="U112" i="10" s="1"/>
  <c r="U113" i="10" s="1"/>
  <c r="U114" i="10" s="1"/>
  <c r="U115" i="10" s="1"/>
  <c r="U116" i="10" s="1"/>
  <c r="U117" i="10" s="1"/>
  <c r="U118" i="10" s="1"/>
  <c r="U119" i="10" s="1"/>
  <c r="U120" i="10" s="1"/>
  <c r="U121" i="10" s="1"/>
  <c r="S121" i="10"/>
  <c r="U123" i="10"/>
  <c r="U125" i="10"/>
  <c r="U126" i="10"/>
  <c r="U127" i="10" s="1"/>
  <c r="U128" i="10" s="1"/>
  <c r="U129" i="10" s="1"/>
  <c r="U130" i="10"/>
  <c r="U131" i="10" s="1"/>
  <c r="U132" i="10" s="1"/>
  <c r="U133" i="10" s="1"/>
  <c r="U134" i="10" s="1"/>
  <c r="U135" i="10" s="1"/>
  <c r="U136" i="10" s="1"/>
  <c r="U137" i="10" s="1"/>
  <c r="U138" i="10" s="1"/>
  <c r="U139" i="10" s="1"/>
  <c r="U140" i="10" s="1"/>
  <c r="U141" i="10" s="1"/>
  <c r="U142" i="10" s="1"/>
  <c r="U143" i="10" s="1"/>
  <c r="U144" i="10" s="1"/>
  <c r="U145" i="10" s="1"/>
  <c r="U146" i="10" s="1"/>
  <c r="U147" i="10" s="1"/>
  <c r="U148" i="10" s="1"/>
  <c r="U149" i="10" s="1"/>
  <c r="U150" i="10" s="1"/>
  <c r="U151" i="10" s="1"/>
  <c r="U152" i="10" s="1"/>
  <c r="U153" i="10" s="1"/>
  <c r="U154" i="10" s="1"/>
  <c r="U155" i="10" s="1"/>
  <c r="U156" i="10" s="1"/>
  <c r="U157" i="10" s="1"/>
  <c r="U158" i="10" s="1"/>
  <c r="U159" i="10" s="1"/>
  <c r="U160" i="10" s="1"/>
  <c r="U161" i="10" s="1"/>
  <c r="U162" i="10" s="1"/>
  <c r="U163" i="10" s="1"/>
  <c r="U164" i="10" s="1"/>
  <c r="U165" i="10" s="1"/>
  <c r="U166" i="10" s="1"/>
  <c r="U167" i="10" s="1"/>
  <c r="U168" i="10" s="1"/>
  <c r="U169" i="10" s="1"/>
  <c r="U170" i="10" s="1"/>
  <c r="U171" i="10" s="1"/>
  <c r="U172" i="10" s="1"/>
  <c r="U173" i="10" s="1"/>
  <c r="U174" i="10" s="1"/>
  <c r="U175" i="10" s="1"/>
  <c r="U176" i="10" s="1"/>
  <c r="U177" i="10" s="1"/>
  <c r="U178" i="10" s="1"/>
  <c r="U179" i="10" s="1"/>
  <c r="U180" i="10" s="1"/>
  <c r="U181" i="10" s="1"/>
  <c r="U182" i="10" s="1"/>
  <c r="U183" i="10" s="1"/>
  <c r="U184" i="10" s="1"/>
  <c r="U185" i="10" s="1"/>
  <c r="U186" i="10" s="1"/>
  <c r="U187" i="10" s="1"/>
  <c r="U188" i="10" s="1"/>
  <c r="U189" i="10" s="1"/>
  <c r="U190" i="10" s="1"/>
  <c r="U191" i="10" s="1"/>
  <c r="U192" i="10" s="1"/>
  <c r="U193" i="10" s="1"/>
  <c r="S193" i="10"/>
  <c r="U195" i="10"/>
  <c r="U198" i="10"/>
  <c r="U200" i="10"/>
  <c r="U201" i="10" s="1"/>
  <c r="U204" i="10" s="1"/>
  <c r="S201" i="10"/>
  <c r="S204" i="10" s="1"/>
  <c r="U203" i="10"/>
  <c r="U207" i="10"/>
  <c r="U209" i="10"/>
  <c r="U211" i="10"/>
  <c r="U213" i="10"/>
  <c r="U216" i="10"/>
  <c r="U218" i="10"/>
  <c r="U220" i="10"/>
  <c r="U221" i="10" s="1"/>
  <c r="U222" i="10" s="1"/>
  <c r="U223" i="10"/>
  <c r="U224" i="10"/>
  <c r="U225" i="10" s="1"/>
  <c r="U226" i="10" s="1"/>
  <c r="U227" i="10"/>
  <c r="U228" i="10" s="1"/>
  <c r="U229" i="10" s="1"/>
  <c r="S229" i="10"/>
  <c r="U231" i="10"/>
  <c r="U233" i="10"/>
  <c r="U236" i="10"/>
  <c r="U238" i="10"/>
  <c r="U239" i="10"/>
  <c r="U241" i="10"/>
  <c r="U243" i="10"/>
  <c r="U246" i="10"/>
  <c r="U248" i="10"/>
  <c r="U250" i="10"/>
  <c r="U255" i="10" s="1"/>
  <c r="U252" i="10"/>
  <c r="U254" i="10"/>
  <c r="U257" i="10"/>
  <c r="U259" i="10"/>
  <c r="U261" i="10"/>
  <c r="U263" i="10"/>
  <c r="U265" i="10"/>
  <c r="U267" i="10"/>
  <c r="U268" i="10" s="1"/>
  <c r="U269" i="10"/>
  <c r="U270" i="10" s="1"/>
  <c r="U271" i="10" s="1"/>
  <c r="U272" i="10" s="1"/>
  <c r="U273" i="10" s="1"/>
  <c r="U274" i="10" s="1"/>
  <c r="U275" i="10" s="1"/>
  <c r="U276" i="10" s="1"/>
  <c r="U277" i="10" s="1"/>
  <c r="U278" i="10"/>
  <c r="U279" i="10" s="1"/>
  <c r="U280" i="10" s="1"/>
  <c r="U281" i="10" s="1"/>
  <c r="U282" i="10" s="1"/>
  <c r="U283" i="10" s="1"/>
  <c r="U284" i="10" s="1"/>
  <c r="U285" i="10" s="1"/>
  <c r="U286" i="10" s="1"/>
  <c r="U287" i="10" s="1"/>
  <c r="U288" i="10" s="1"/>
  <c r="U289" i="10" s="1"/>
  <c r="U290" i="10" s="1"/>
  <c r="U291" i="10" s="1"/>
  <c r="U292" i="10" s="1"/>
  <c r="U293" i="10" s="1"/>
  <c r="U294" i="10" s="1"/>
  <c r="U295" i="10" s="1"/>
  <c r="U296" i="10" s="1"/>
  <c r="U297" i="10" s="1"/>
  <c r="U298" i="10" s="1"/>
  <c r="U299" i="10" s="1"/>
  <c r="U300" i="10" s="1"/>
  <c r="U301" i="10" s="1"/>
  <c r="U302" i="10" s="1"/>
  <c r="U303" i="10" s="1"/>
  <c r="U304" i="10" s="1"/>
  <c r="U305" i="10" s="1"/>
  <c r="U306" i="10" s="1"/>
  <c r="U307" i="10" s="1"/>
  <c r="U308" i="10" s="1"/>
  <c r="U309" i="10" s="1"/>
  <c r="U310" i="10" s="1"/>
  <c r="U311" i="10" s="1"/>
  <c r="U312" i="10" s="1"/>
  <c r="U313" i="10" s="1"/>
  <c r="U314" i="10" s="1"/>
  <c r="U315" i="10" s="1"/>
  <c r="U316" i="10" s="1"/>
  <c r="U317" i="10" s="1"/>
  <c r="U318" i="10" s="1"/>
  <c r="U319" i="10" s="1"/>
  <c r="U320" i="10" s="1"/>
  <c r="U321" i="10" s="1"/>
  <c r="U322" i="10" s="1"/>
  <c r="U323" i="10" s="1"/>
  <c r="U324" i="10" s="1"/>
  <c r="U325" i="10" s="1"/>
  <c r="U326" i="10" s="1"/>
  <c r="U327" i="10" s="1"/>
  <c r="U328" i="10" s="1"/>
  <c r="U329" i="10" s="1"/>
  <c r="U330" i="10" s="1"/>
  <c r="U331" i="10" s="1"/>
  <c r="U332" i="10" s="1"/>
  <c r="U333" i="10" s="1"/>
  <c r="U334" i="10" s="1"/>
  <c r="U335" i="10" s="1"/>
  <c r="U336" i="10" s="1"/>
  <c r="U337" i="10" s="1"/>
  <c r="U338" i="10" s="1"/>
  <c r="U339" i="10" s="1"/>
  <c r="U340" i="10" s="1"/>
  <c r="U341" i="10" s="1"/>
  <c r="U342" i="10" s="1"/>
  <c r="U343" i="10" s="1"/>
  <c r="U344" i="10" s="1"/>
  <c r="U345" i="10" s="1"/>
  <c r="U346" i="10" s="1"/>
  <c r="U347" i="10" s="1"/>
  <c r="U348" i="10" s="1"/>
  <c r="U349" i="10" s="1"/>
  <c r="U350" i="10" s="1"/>
  <c r="U351" i="10" s="1"/>
  <c r="U352" i="10" s="1"/>
  <c r="U353" i="10" s="1"/>
  <c r="U354" i="10" s="1"/>
  <c r="U355" i="10" s="1"/>
  <c r="U356" i="10" s="1"/>
  <c r="U357" i="10" s="1"/>
  <c r="U358" i="10" s="1"/>
  <c r="U359" i="10" s="1"/>
  <c r="U360" i="10" s="1"/>
  <c r="U361" i="10" s="1"/>
  <c r="U362" i="10" s="1"/>
  <c r="U363" i="10" s="1"/>
  <c r="U364" i="10" s="1"/>
  <c r="U365" i="10" s="1"/>
  <c r="U366" i="10" s="1"/>
  <c r="U367" i="10" s="1"/>
  <c r="U368" i="10" s="1"/>
  <c r="U369" i="10" s="1"/>
  <c r="U370" i="10" s="1"/>
  <c r="U371" i="10" s="1"/>
  <c r="U372" i="10" s="1"/>
  <c r="U373" i="10" s="1"/>
  <c r="U374" i="10" s="1"/>
  <c r="U375" i="10" s="1"/>
  <c r="U376" i="10" s="1"/>
  <c r="U377" i="10" s="1"/>
  <c r="U378" i="10" s="1"/>
  <c r="U379" i="10" s="1"/>
  <c r="U380" i="10" s="1"/>
  <c r="U381" i="10" s="1"/>
  <c r="S381" i="10"/>
  <c r="U383" i="10"/>
  <c r="U385" i="10"/>
  <c r="U387" i="10"/>
  <c r="U388" i="10"/>
  <c r="U389" i="10" s="1"/>
  <c r="U390" i="10" s="1"/>
  <c r="U391" i="10"/>
  <c r="U392" i="10" s="1"/>
  <c r="U393" i="10" s="1"/>
  <c r="U394" i="10" s="1"/>
  <c r="U395" i="10" s="1"/>
  <c r="U396" i="10" s="1"/>
  <c r="U397" i="10" s="1"/>
  <c r="U398" i="10" s="1"/>
  <c r="U399" i="10" s="1"/>
  <c r="U400" i="10" s="1"/>
  <c r="U401" i="10" s="1"/>
  <c r="U402" i="10" s="1"/>
  <c r="U403" i="10"/>
  <c r="U404" i="10" s="1"/>
  <c r="U405" i="10" s="1"/>
  <c r="U406" i="10" s="1"/>
  <c r="U407" i="10" s="1"/>
  <c r="U408" i="10" s="1"/>
  <c r="U409" i="10" s="1"/>
  <c r="U410" i="10" s="1"/>
  <c r="U411" i="10" s="1"/>
  <c r="U412" i="10" s="1"/>
  <c r="U413" i="10" s="1"/>
  <c r="U414" i="10" s="1"/>
  <c r="U415" i="10" s="1"/>
  <c r="U416" i="10" s="1"/>
  <c r="S416" i="10"/>
  <c r="U418" i="10"/>
  <c r="U420" i="10"/>
  <c r="U423" i="10"/>
  <c r="U425" i="10"/>
  <c r="U427" i="10"/>
  <c r="U429" i="10"/>
  <c r="U432" i="10"/>
  <c r="U434" i="10"/>
  <c r="U436" i="10"/>
  <c r="U437" i="10"/>
  <c r="U438" i="10" s="1"/>
  <c r="U439" i="10" s="1"/>
  <c r="U440" i="10" s="1"/>
  <c r="U441" i="10" s="1"/>
  <c r="U442" i="10" s="1"/>
  <c r="U443" i="10" s="1"/>
  <c r="U444" i="10" s="1"/>
  <c r="U445" i="10" s="1"/>
  <c r="U446" i="10" s="1"/>
  <c r="U447" i="10" s="1"/>
  <c r="U448" i="10" s="1"/>
  <c r="U449" i="10" s="1"/>
  <c r="U450" i="10" s="1"/>
  <c r="U451" i="10" s="1"/>
  <c r="U452" i="10" s="1"/>
  <c r="U453" i="10" s="1"/>
  <c r="U454" i="10" s="1"/>
  <c r="U455" i="10" s="1"/>
  <c r="U456" i="10" s="1"/>
  <c r="U457" i="10" s="1"/>
  <c r="U458" i="10" s="1"/>
  <c r="U459" i="10" s="1"/>
  <c r="U460" i="10" s="1"/>
  <c r="U461" i="10" s="1"/>
  <c r="S460" i="10"/>
  <c r="S461" i="10"/>
  <c r="U464" i="10"/>
  <c r="U466" i="10"/>
  <c r="U468" i="10"/>
  <c r="U470" i="10"/>
  <c r="U472" i="10"/>
  <c r="U474" i="10"/>
  <c r="U476" i="10"/>
  <c r="U478" i="10"/>
  <c r="U480" i="10"/>
  <c r="U482" i="10"/>
  <c r="U485" i="10"/>
  <c r="U486" i="10" s="1"/>
  <c r="U487" i="10" s="1"/>
  <c r="U488" i="10" s="1"/>
  <c r="U489" i="10" s="1"/>
  <c r="U490" i="10" s="1"/>
  <c r="U491" i="10" s="1"/>
  <c r="U492" i="10" s="1"/>
  <c r="U493" i="10" s="1"/>
  <c r="U494" i="10" s="1"/>
  <c r="U495" i="10" s="1"/>
  <c r="U496" i="10" s="1"/>
  <c r="S496" i="10"/>
  <c r="U498" i="10"/>
  <c r="U499" i="10" s="1"/>
  <c r="U500" i="10" s="1"/>
  <c r="U501" i="10" s="1"/>
  <c r="U502" i="10" s="1"/>
  <c r="U503" i="10"/>
  <c r="U504" i="10" s="1"/>
  <c r="U505" i="10" s="1"/>
  <c r="U506" i="10" s="1"/>
  <c r="U507" i="10" s="1"/>
  <c r="U508" i="10" s="1"/>
  <c r="U509" i="10" s="1"/>
  <c r="U510" i="10" s="1"/>
  <c r="U511" i="10" s="1"/>
  <c r="U512" i="10" s="1"/>
  <c r="U513" i="10" s="1"/>
  <c r="U514" i="10" s="1"/>
  <c r="U515" i="10" s="1"/>
  <c r="U516" i="10" s="1"/>
  <c r="U517" i="10" s="1"/>
  <c r="U518" i="10" s="1"/>
  <c r="U519" i="10" s="1"/>
  <c r="U520" i="10" s="1"/>
  <c r="U521" i="10" s="1"/>
  <c r="U522" i="10" s="1"/>
  <c r="U523" i="10" s="1"/>
  <c r="U524" i="10" s="1"/>
  <c r="U525" i="10" s="1"/>
  <c r="U526" i="10" s="1"/>
  <c r="U527" i="10" s="1"/>
  <c r="U528" i="10" s="1"/>
  <c r="U529" i="10" s="1"/>
  <c r="U530" i="10" s="1"/>
  <c r="U531" i="10" s="1"/>
  <c r="U532" i="10" s="1"/>
  <c r="U533" i="10" s="1"/>
  <c r="U534" i="10" s="1"/>
  <c r="U535" i="10" s="1"/>
  <c r="U536" i="10" s="1"/>
  <c r="U537" i="10" s="1"/>
  <c r="S537" i="10"/>
  <c r="U539" i="10"/>
  <c r="U541" i="10"/>
  <c r="U543" i="10"/>
  <c r="S544" i="10"/>
  <c r="U546" i="10"/>
  <c r="U548" i="10"/>
  <c r="U550" i="10"/>
  <c r="U552" i="10"/>
  <c r="U554" i="10"/>
  <c r="U556" i="10"/>
  <c r="U558" i="10"/>
  <c r="U559" i="10" s="1"/>
  <c r="S559" i="10"/>
  <c r="U561" i="10"/>
  <c r="U563" i="10"/>
  <c r="U565" i="10"/>
  <c r="U567" i="10"/>
  <c r="U569" i="10"/>
  <c r="U571" i="10"/>
  <c r="U573" i="10"/>
  <c r="U575" i="10"/>
  <c r="U581" i="10"/>
  <c r="U583" i="10"/>
  <c r="U585" i="10"/>
  <c r="U587" i="10"/>
  <c r="S588" i="10"/>
  <c r="U588" i="10"/>
  <c r="S589" i="10"/>
  <c r="S651" i="10" s="1"/>
  <c r="U591" i="10"/>
  <c r="S592" i="10"/>
  <c r="U592" i="10"/>
  <c r="U595" i="10"/>
  <c r="U596" i="10" s="1"/>
  <c r="U597" i="10"/>
  <c r="U598" i="10"/>
  <c r="U599" i="10"/>
  <c r="U600" i="10" s="1"/>
  <c r="U601" i="10" s="1"/>
  <c r="U602" i="10" s="1"/>
  <c r="U603" i="10" s="1"/>
  <c r="U604" i="10" s="1"/>
  <c r="U605" i="10"/>
  <c r="U606" i="10" s="1"/>
  <c r="U607" i="10" s="1"/>
  <c r="U608" i="10" s="1"/>
  <c r="U609" i="10" s="1"/>
  <c r="U610" i="10"/>
  <c r="U611" i="10" s="1"/>
  <c r="U612" i="10" s="1"/>
  <c r="U613" i="10" s="1"/>
  <c r="U614" i="10" s="1"/>
  <c r="U615" i="10" s="1"/>
  <c r="U616" i="10" s="1"/>
  <c r="U617" i="10" s="1"/>
  <c r="U618" i="10" s="1"/>
  <c r="U630" i="10" s="1"/>
  <c r="S618" i="10"/>
  <c r="S630" i="10" s="1"/>
  <c r="U620" i="10"/>
  <c r="U621" i="10"/>
  <c r="S622" i="10"/>
  <c r="U622" i="10"/>
  <c r="U624" i="10"/>
  <c r="S625" i="10"/>
  <c r="U625" i="10"/>
  <c r="U627" i="10"/>
  <c r="U629" i="10"/>
  <c r="U632" i="10"/>
  <c r="U634" i="10"/>
  <c r="S635" i="10"/>
  <c r="U635" i="10"/>
  <c r="U637" i="10"/>
  <c r="U639" i="10"/>
  <c r="S640" i="10"/>
  <c r="U640" i="10"/>
  <c r="U642" i="10"/>
  <c r="U643" i="10" s="1"/>
  <c r="U644" i="10"/>
  <c r="U645" i="10" s="1"/>
  <c r="U646" i="10" s="1"/>
  <c r="S646" i="10"/>
  <c r="U648" i="10"/>
  <c r="U650" i="10"/>
  <c r="U653" i="10"/>
  <c r="U655" i="10"/>
  <c r="U657" i="10"/>
  <c r="U660" i="10"/>
  <c r="S661" i="10"/>
  <c r="S664" i="10" s="1"/>
  <c r="U661" i="10"/>
  <c r="U663" i="10"/>
  <c r="U666" i="10"/>
  <c r="U668" i="10"/>
  <c r="U670" i="10"/>
  <c r="U672" i="10"/>
  <c r="U674" i="10"/>
  <c r="U676" i="10"/>
  <c r="U678" i="10"/>
  <c r="U681" i="10"/>
  <c r="U682" i="10"/>
  <c r="U683" i="10"/>
  <c r="U684" i="10" s="1"/>
  <c r="U685" i="10"/>
  <c r="U686" i="10" s="1"/>
  <c r="U687" i="10" s="1"/>
  <c r="S688" i="10"/>
  <c r="U688" i="10"/>
  <c r="U690" i="10"/>
  <c r="U691" i="10"/>
  <c r="U692" i="10" s="1"/>
  <c r="U693" i="10"/>
  <c r="U694" i="10"/>
  <c r="U695" i="10" s="1"/>
  <c r="S695" i="10"/>
  <c r="U697" i="10"/>
  <c r="S698" i="10"/>
  <c r="U698" i="10"/>
  <c r="U700" i="10"/>
  <c r="S701" i="10"/>
  <c r="U701" i="10"/>
  <c r="U703" i="10"/>
  <c r="U704" i="10" s="1"/>
  <c r="S704" i="10"/>
  <c r="U706" i="10"/>
  <c r="U708" i="10"/>
  <c r="U710" i="10"/>
  <c r="U711" i="10"/>
  <c r="U712" i="10"/>
  <c r="U713" i="10" s="1"/>
  <c r="S713" i="10"/>
  <c r="U715" i="10"/>
  <c r="U716" i="10"/>
  <c r="U717" i="10"/>
  <c r="U718" i="10" s="1"/>
  <c r="U719" i="10"/>
  <c r="U720" i="10" s="1"/>
  <c r="U721" i="10" s="1"/>
  <c r="U722" i="10" s="1"/>
  <c r="S722" i="10"/>
  <c r="U724" i="10"/>
  <c r="U725" i="10"/>
  <c r="U726" i="10" s="1"/>
  <c r="S727" i="10"/>
  <c r="U727" i="10"/>
  <c r="U729" i="10"/>
  <c r="U730" i="10" s="1"/>
  <c r="U731" i="10"/>
  <c r="U732" i="10"/>
  <c r="U733" i="10"/>
  <c r="U734" i="10" s="1"/>
  <c r="U735" i="10" s="1"/>
  <c r="U736" i="10" s="1"/>
  <c r="U737" i="10" s="1"/>
  <c r="U738" i="10" s="1"/>
  <c r="U739" i="10" s="1"/>
  <c r="U740" i="10" s="1"/>
  <c r="U741" i="10" s="1"/>
  <c r="U742" i="10" s="1"/>
  <c r="U743" i="10" s="1"/>
  <c r="S743" i="10"/>
  <c r="U745" i="10"/>
  <c r="S746" i="10"/>
  <c r="U746" i="10"/>
  <c r="U748" i="10"/>
  <c r="U749" i="10" s="1"/>
  <c r="U750" i="10" s="1"/>
  <c r="U751" i="10" s="1"/>
  <c r="S751" i="10"/>
  <c r="U753" i="10"/>
  <c r="U754" i="10" s="1"/>
  <c r="U755" i="10" s="1"/>
  <c r="U756" i="10" s="1"/>
  <c r="U757" i="10" s="1"/>
  <c r="U758" i="10" s="1"/>
  <c r="U759" i="10"/>
  <c r="U760" i="10" s="1"/>
  <c r="U761" i="10" s="1"/>
  <c r="U762" i="10" s="1"/>
  <c r="U763" i="10" s="1"/>
  <c r="U764" i="10"/>
  <c r="U765" i="10" s="1"/>
  <c r="U766" i="10" s="1"/>
  <c r="U767" i="10" s="1"/>
  <c r="U768" i="10" s="1"/>
  <c r="U769" i="10" s="1"/>
  <c r="U770" i="10" s="1"/>
  <c r="U771" i="10" s="1"/>
  <c r="U772" i="10" s="1"/>
  <c r="U773" i="10" s="1"/>
  <c r="U774" i="10" s="1"/>
  <c r="U775" i="10" s="1"/>
  <c r="U776" i="10" s="1"/>
  <c r="U777" i="10" s="1"/>
  <c r="S777" i="10"/>
  <c r="U779" i="10"/>
  <c r="U781" i="10"/>
  <c r="U783" i="10"/>
  <c r="U785" i="10"/>
  <c r="U787" i="10"/>
  <c r="U789" i="10"/>
  <c r="U790" i="10" s="1"/>
  <c r="U791" i="10" s="1"/>
  <c r="S791" i="10"/>
  <c r="U793" i="10"/>
  <c r="U795" i="10"/>
  <c r="U797" i="10"/>
  <c r="U799" i="10"/>
  <c r="U801" i="10"/>
  <c r="U805" i="10"/>
  <c r="U807" i="10"/>
  <c r="U808" i="10" s="1"/>
  <c r="S808" i="10"/>
  <c r="U810" i="10"/>
  <c r="S811" i="10"/>
  <c r="U811" i="10"/>
  <c r="U813" i="10"/>
  <c r="U815" i="10"/>
  <c r="U816" i="10"/>
  <c r="U817" i="10"/>
  <c r="U818" i="10" s="1"/>
  <c r="S818" i="10"/>
  <c r="U820" i="10"/>
  <c r="U821" i="10"/>
  <c r="U822" i="10" s="1"/>
  <c r="S822" i="10"/>
  <c r="U824" i="10"/>
  <c r="U825" i="10"/>
  <c r="U826" i="10" s="1"/>
  <c r="S826" i="10"/>
  <c r="U828" i="10"/>
  <c r="U829" i="10"/>
  <c r="U830" i="10" s="1"/>
  <c r="U831" i="10" s="1"/>
  <c r="S831" i="10"/>
  <c r="U833" i="10"/>
  <c r="U834" i="10" s="1"/>
  <c r="U835" i="10"/>
  <c r="U836" i="10"/>
  <c r="U837" i="10" s="1"/>
  <c r="S837" i="10"/>
  <c r="U839" i="10"/>
  <c r="S840" i="10"/>
  <c r="U840" i="10"/>
  <c r="U842" i="10"/>
  <c r="U845" i="10"/>
  <c r="U847" i="10"/>
  <c r="U849" i="10"/>
  <c r="U850" i="10" s="1"/>
  <c r="S850" i="10"/>
  <c r="U852" i="10"/>
  <c r="U854" i="10"/>
  <c r="U856" i="10"/>
  <c r="U858" i="10"/>
  <c r="U860" i="10"/>
  <c r="S861" i="10"/>
  <c r="U863" i="10"/>
  <c r="U865" i="10"/>
  <c r="U866" i="10" s="1"/>
  <c r="S866" i="10"/>
  <c r="U868" i="10"/>
  <c r="U870" i="10"/>
  <c r="U872" i="10"/>
  <c r="U876" i="10"/>
  <c r="U878" i="10"/>
  <c r="U880" i="10"/>
  <c r="U881" i="10"/>
  <c r="U882" i="10"/>
  <c r="U883" i="10" s="1"/>
  <c r="S883" i="10"/>
  <c r="U885" i="10"/>
  <c r="U886" i="10" s="1"/>
  <c r="U887" i="10"/>
  <c r="U888" i="10" s="1"/>
  <c r="U889" i="10" s="1"/>
  <c r="U890" i="10" s="1"/>
  <c r="U891" i="10" s="1"/>
  <c r="S891" i="10"/>
  <c r="S940" i="10" s="1"/>
  <c r="U893" i="10"/>
  <c r="U894" i="10" s="1"/>
  <c r="U895" i="10" s="1"/>
  <c r="U896" i="10" s="1"/>
  <c r="S896" i="10"/>
  <c r="U898" i="10"/>
  <c r="U899" i="10" s="1"/>
  <c r="S899" i="10"/>
  <c r="U901" i="10"/>
  <c r="U902" i="10" s="1"/>
  <c r="U903" i="10"/>
  <c r="U904" i="10" s="1"/>
  <c r="S904" i="10"/>
  <c r="U906" i="10"/>
  <c r="U907" i="10"/>
  <c r="U908" i="10" s="1"/>
  <c r="S908" i="10"/>
  <c r="U910" i="10"/>
  <c r="U911" i="10" s="1"/>
  <c r="S911" i="10"/>
  <c r="U913" i="10"/>
  <c r="U914" i="10" s="1"/>
  <c r="U915" i="10"/>
  <c r="U916" i="10" s="1"/>
  <c r="S916" i="10"/>
  <c r="U919" i="10"/>
  <c r="U921" i="10"/>
  <c r="U926" i="10" s="1"/>
  <c r="U923" i="10"/>
  <c r="U925" i="10"/>
  <c r="U928" i="10"/>
  <c r="U930" i="10"/>
  <c r="S931" i="10"/>
  <c r="U931" i="10"/>
  <c r="U933" i="10"/>
  <c r="U935" i="10"/>
  <c r="U937" i="10"/>
  <c r="U939" i="10"/>
  <c r="U943" i="10"/>
  <c r="U945" i="10"/>
  <c r="U946" i="10"/>
  <c r="U949" i="10"/>
  <c r="U951" i="10"/>
  <c r="U953" i="10"/>
  <c r="U955" i="10"/>
  <c r="U957" i="10"/>
  <c r="U959" i="10"/>
  <c r="U961" i="10"/>
  <c r="U963" i="10"/>
  <c r="U965" i="10"/>
  <c r="U967" i="10"/>
  <c r="U969" i="10"/>
  <c r="U970" i="10"/>
  <c r="U973" i="10"/>
  <c r="U975" i="10"/>
  <c r="U977" i="10"/>
  <c r="U979" i="10"/>
  <c r="U981" i="10"/>
  <c r="U983" i="10"/>
  <c r="U985" i="10"/>
  <c r="U987" i="10"/>
  <c r="U989" i="10"/>
  <c r="U991" i="10"/>
  <c r="U993" i="10"/>
  <c r="U994" i="10"/>
  <c r="U997" i="10"/>
  <c r="U999" i="10"/>
  <c r="U1001" i="10"/>
  <c r="U1003" i="10"/>
  <c r="U1005" i="10"/>
  <c r="U1007" i="10"/>
  <c r="U1009" i="10"/>
  <c r="U1012" i="10"/>
  <c r="U1023" i="10" s="1"/>
  <c r="U1014" i="10"/>
  <c r="U1016" i="10"/>
  <c r="U1018" i="10"/>
  <c r="U1020" i="10"/>
  <c r="U1022" i="10"/>
  <c r="U1025" i="10"/>
  <c r="U1028" i="10"/>
  <c r="U1029" i="10" s="1"/>
  <c r="U1036" i="10" s="1"/>
  <c r="S1029" i="10"/>
  <c r="U1031" i="10"/>
  <c r="U1032" i="10"/>
  <c r="U1033" i="10" s="1"/>
  <c r="S1033" i="10"/>
  <c r="U1035" i="10"/>
  <c r="S1036" i="10"/>
  <c r="S1059" i="10" s="1"/>
  <c r="U1038" i="10"/>
  <c r="U1040" i="10"/>
  <c r="U1042" i="10"/>
  <c r="U1045" i="10"/>
  <c r="U1047" i="10"/>
  <c r="U1049" i="10"/>
  <c r="U1051" i="10"/>
  <c r="U1054" i="10" s="1"/>
  <c r="U1053" i="10"/>
  <c r="U1056" i="10"/>
  <c r="U1058" i="10"/>
  <c r="U1062" i="10"/>
  <c r="U1063" i="10" s="1"/>
  <c r="S1063" i="10"/>
  <c r="U1065" i="10"/>
  <c r="U1067" i="10"/>
  <c r="U1069" i="10"/>
  <c r="U1070" i="10" s="1"/>
  <c r="S1070" i="10"/>
  <c r="U1072" i="10"/>
  <c r="U1074" i="10"/>
  <c r="U1076" i="10"/>
  <c r="U1077" i="10"/>
  <c r="U1078" i="10" s="1"/>
  <c r="U1079" i="10" s="1"/>
  <c r="S1079" i="10"/>
  <c r="U1081" i="10"/>
  <c r="U1082" i="10" s="1"/>
  <c r="U1083" i="10"/>
  <c r="U1084" i="10" s="1"/>
  <c r="S1084" i="10"/>
  <c r="U1086" i="10"/>
  <c r="U1087" i="10"/>
  <c r="U1088" i="10" s="1"/>
  <c r="U1089" i="10" s="1"/>
  <c r="S1089" i="10"/>
  <c r="U1091" i="10"/>
  <c r="U1092" i="10" s="1"/>
  <c r="U1093" i="10" s="1"/>
  <c r="U1094" i="10" s="1"/>
  <c r="U1095" i="10" s="1"/>
  <c r="S1095" i="10"/>
  <c r="U1097" i="10"/>
  <c r="U1098" i="10" s="1"/>
  <c r="U1099" i="10"/>
  <c r="U1100" i="10" s="1"/>
  <c r="U1101" i="10" s="1"/>
  <c r="U1102" i="10" s="1"/>
  <c r="U1103" i="10" s="1"/>
  <c r="S1103" i="10"/>
  <c r="U1105" i="10"/>
  <c r="S1106" i="10"/>
  <c r="U1106" i="10"/>
  <c r="U1108" i="10"/>
  <c r="U1109" i="10"/>
  <c r="U1110" i="10" s="1"/>
  <c r="U1111" i="10"/>
  <c r="U1112" i="10" s="1"/>
  <c r="S1112" i="10"/>
  <c r="U1115" i="10"/>
  <c r="U1117" i="10"/>
  <c r="U1119" i="10"/>
  <c r="U1121" i="10"/>
  <c r="U1123" i="10"/>
  <c r="U1124" i="10" s="1"/>
  <c r="S1124" i="10"/>
  <c r="U1126" i="10"/>
  <c r="S1127" i="10"/>
  <c r="U1127" i="10"/>
  <c r="U1129" i="10"/>
  <c r="S1130" i="10"/>
  <c r="U1130" i="10"/>
  <c r="S1131" i="10"/>
  <c r="U1134" i="10"/>
  <c r="U1135" i="10" s="1"/>
  <c r="U1136" i="10"/>
  <c r="U1137" i="10" s="1"/>
  <c r="U1138" i="10" s="1"/>
  <c r="U1139" i="10" s="1"/>
  <c r="U1140" i="10"/>
  <c r="U1141" i="10" s="1"/>
  <c r="U1142" i="10" s="1"/>
  <c r="U1143" i="10" s="1"/>
  <c r="U1148" i="10" s="1"/>
  <c r="S1143" i="10"/>
  <c r="U1145" i="10"/>
  <c r="U1147" i="10"/>
  <c r="S1148" i="10"/>
  <c r="U1151" i="10"/>
  <c r="U1153" i="10"/>
  <c r="U1163" i="10" s="1"/>
  <c r="U1155" i="10"/>
  <c r="U1156" i="10" s="1"/>
  <c r="S1156" i="10"/>
  <c r="S1163" i="10" s="1"/>
  <c r="U1158" i="10"/>
  <c r="U1160" i="10"/>
  <c r="U1162" i="10"/>
  <c r="U1165" i="10"/>
  <c r="U1166" i="10"/>
  <c r="U1167" i="10" s="1"/>
  <c r="U1168" i="10" s="1"/>
  <c r="U1169" i="10" s="1"/>
  <c r="S1169" i="10"/>
  <c r="U1171" i="10"/>
  <c r="U1173" i="10"/>
  <c r="U1176" i="10"/>
  <c r="U1178" i="10"/>
  <c r="U1179" i="10" s="1"/>
  <c r="U1180" i="10" s="1"/>
  <c r="S1179" i="10"/>
  <c r="S1180" i="10"/>
  <c r="U1182" i="10"/>
  <c r="U1183" i="10"/>
  <c r="S1184" i="10"/>
  <c r="U1184" i="10"/>
  <c r="U1186" i="10"/>
  <c r="U1187" i="10"/>
  <c r="U1188" i="10" s="1"/>
  <c r="U1189" i="10" s="1"/>
  <c r="U1190" i="10" s="1"/>
  <c r="U1191" i="10" s="1"/>
  <c r="U1192" i="10" s="1"/>
  <c r="U1193" i="10" s="1"/>
  <c r="U1194" i="10" s="1"/>
  <c r="U1195" i="10" s="1"/>
  <c r="U1196" i="10" s="1"/>
  <c r="U1197" i="10" s="1"/>
  <c r="U1198" i="10" s="1"/>
  <c r="U1199" i="10" s="1"/>
  <c r="U1200" i="10" s="1"/>
  <c r="U1201" i="10" s="1"/>
  <c r="S1201" i="10"/>
  <c r="S1228" i="10" s="1"/>
  <c r="U1203" i="10"/>
  <c r="S1204" i="10"/>
  <c r="U1204" i="10"/>
  <c r="U1206" i="10"/>
  <c r="U1207" i="10"/>
  <c r="S1208" i="10"/>
  <c r="U1208" i="10"/>
  <c r="U1210" i="10"/>
  <c r="U1212" i="10"/>
  <c r="S1213" i="10"/>
  <c r="U1213" i="10"/>
  <c r="U1215" i="10"/>
  <c r="U1216" i="10"/>
  <c r="U1217" i="10" s="1"/>
  <c r="U1218" i="10" s="1"/>
  <c r="U1219" i="10" s="1"/>
  <c r="U1220" i="10" s="1"/>
  <c r="U1221" i="10" s="1"/>
  <c r="S1221" i="10"/>
  <c r="U1223" i="10"/>
  <c r="U1224" i="10"/>
  <c r="U1225" i="10" s="1"/>
  <c r="S1225" i="10"/>
  <c r="U1227" i="10"/>
  <c r="U1231" i="10"/>
  <c r="U1232" i="10" s="1"/>
  <c r="U1241" i="10" s="1"/>
  <c r="S1232" i="10"/>
  <c r="U1234" i="10"/>
  <c r="U1236" i="10"/>
  <c r="U1237" i="10" s="1"/>
  <c r="U1238" i="10" s="1"/>
  <c r="S1238" i="10"/>
  <c r="S1241" i="10" s="1"/>
  <c r="U1240" i="10"/>
  <c r="U1244" i="10"/>
  <c r="U1246" i="10"/>
  <c r="U1248" i="10"/>
  <c r="U1250" i="10"/>
  <c r="U1251" i="10" s="1"/>
  <c r="U1252" i="10"/>
  <c r="U1253" i="10" s="1"/>
  <c r="U1254" i="10" s="1"/>
  <c r="U1255" i="10" s="1"/>
  <c r="S1255" i="10"/>
  <c r="U1257" i="10"/>
  <c r="U1259" i="10"/>
  <c r="U1260" i="10" s="1"/>
  <c r="U1261" i="10" s="1"/>
  <c r="U1262" i="10" s="1"/>
  <c r="U1263" i="10" s="1"/>
  <c r="U1264" i="10" s="1"/>
  <c r="U1265" i="10" s="1"/>
  <c r="U1266" i="10" s="1"/>
  <c r="U1267" i="10" s="1"/>
  <c r="U1268" i="10" s="1"/>
  <c r="S1268" i="10"/>
  <c r="U1271" i="10"/>
  <c r="U1273" i="10"/>
  <c r="U1275" i="10"/>
  <c r="U1277" i="10"/>
  <c r="U1281" i="10"/>
  <c r="U1283" i="10"/>
  <c r="U1285" i="10"/>
  <c r="S1286" i="10"/>
  <c r="U1286" i="10"/>
  <c r="U1288" i="10"/>
  <c r="S1289" i="10"/>
  <c r="U1292" i="10"/>
  <c r="U1294" i="10"/>
  <c r="U1296" i="10"/>
  <c r="U1297" i="10" s="1"/>
  <c r="U1298" i="10" s="1"/>
  <c r="U1299" i="10" s="1"/>
  <c r="U1300" i="10" s="1"/>
  <c r="U1301" i="10" s="1"/>
  <c r="S1301" i="10"/>
  <c r="U1303" i="10"/>
  <c r="S1304" i="10"/>
  <c r="U1306" i="10"/>
  <c r="U1308" i="10"/>
  <c r="S1309" i="10"/>
  <c r="U1309" i="10"/>
  <c r="U1311" i="10"/>
  <c r="U1312" i="10" s="1"/>
  <c r="U1313" i="10" s="1"/>
  <c r="U1314" i="10" s="1"/>
  <c r="S1314" i="10"/>
  <c r="U1316" i="10"/>
  <c r="U1318" i="10"/>
  <c r="U1321" i="10"/>
  <c r="U1323" i="10"/>
  <c r="U1324" i="10" s="1"/>
  <c r="U1325" i="10" s="1"/>
  <c r="S1324" i="10"/>
  <c r="S1325" i="10"/>
  <c r="U1327" i="10"/>
  <c r="U1329" i="10"/>
  <c r="U1331" i="10"/>
  <c r="S1332" i="10"/>
  <c r="U1335" i="10"/>
  <c r="U1338" i="10" s="1"/>
  <c r="U1337" i="10"/>
  <c r="U1342" i="10"/>
  <c r="U1343" i="10"/>
  <c r="U1344" i="10" s="1"/>
  <c r="U1351" i="10" s="1"/>
  <c r="U1358" i="10" s="1"/>
  <c r="S1344" i="10"/>
  <c r="U1346" i="10"/>
  <c r="U1348" i="10"/>
  <c r="U1350" i="10"/>
  <c r="S1351" i="10"/>
  <c r="S1358" i="10" s="1"/>
  <c r="U1353" i="10"/>
  <c r="U1355" i="10"/>
  <c r="U1357" i="10"/>
  <c r="U1361" i="10"/>
  <c r="U1363" i="10"/>
  <c r="U1366" i="10" s="1"/>
  <c r="U1365" i="10"/>
  <c r="U1369" i="10"/>
  <c r="U1371" i="10"/>
  <c r="U1430" i="10" s="1"/>
  <c r="U1373" i="10"/>
  <c r="U1375" i="10"/>
  <c r="U1377" i="10"/>
  <c r="U1379" i="10"/>
  <c r="U1382" i="10"/>
  <c r="U1384" i="10"/>
  <c r="U1385" i="10" s="1"/>
  <c r="U1386" i="10" s="1"/>
  <c r="U1387" i="10" s="1"/>
  <c r="U1388" i="10" s="1"/>
  <c r="U1389" i="10" s="1"/>
  <c r="U1390" i="10" s="1"/>
  <c r="U1391" i="10" s="1"/>
  <c r="U1392" i="10" s="1"/>
  <c r="U1393" i="10" s="1"/>
  <c r="U1394" i="10" s="1"/>
  <c r="U1395" i="10" s="1"/>
  <c r="U1396" i="10" s="1"/>
  <c r="U1397" i="10" s="1"/>
  <c r="U1398" i="10" s="1"/>
  <c r="U1399" i="10" s="1"/>
  <c r="U1400" i="10" s="1"/>
  <c r="U1401" i="10" s="1"/>
  <c r="U1402" i="10" s="1"/>
  <c r="U1403" i="10" s="1"/>
  <c r="U1404" i="10" s="1"/>
  <c r="U1405" i="10" s="1"/>
  <c r="U1406" i="10" s="1"/>
  <c r="U1407" i="10" s="1"/>
  <c r="U1408" i="10" s="1"/>
  <c r="U1409" i="10" s="1"/>
  <c r="U1410" i="10" s="1"/>
  <c r="U1411" i="10" s="1"/>
  <c r="U1412" i="10" s="1"/>
  <c r="U1413" i="10" s="1"/>
  <c r="U1414" i="10" s="1"/>
  <c r="U1415" i="10" s="1"/>
  <c r="U1416" i="10" s="1"/>
  <c r="U1417" i="10" s="1"/>
  <c r="U1418" i="10" s="1"/>
  <c r="U1419" i="10" s="1"/>
  <c r="U1420" i="10" s="1"/>
  <c r="U1421" i="10" s="1"/>
  <c r="U1422" i="10" s="1"/>
  <c r="U1425" i="10" s="1"/>
  <c r="S1422" i="10"/>
  <c r="S1425" i="10" s="1"/>
  <c r="S1430" i="10" s="1"/>
  <c r="U1424" i="10"/>
  <c r="U1427" i="10"/>
  <c r="U1429" i="10"/>
  <c r="U1433" i="10"/>
  <c r="U1435" i="10"/>
  <c r="U1440" i="10" s="1"/>
  <c r="U1437" i="10"/>
  <c r="U1439" i="10"/>
  <c r="U1444" i="10"/>
  <c r="U1446" i="10"/>
  <c r="U1448" i="10"/>
  <c r="U1450" i="10"/>
  <c r="U1451" i="10"/>
  <c r="U1480" i="10" s="1"/>
  <c r="U1453" i="10"/>
  <c r="U1455" i="10"/>
  <c r="U1457" i="10"/>
  <c r="U1459" i="10"/>
  <c r="U1461" i="10"/>
  <c r="U1463" i="10"/>
  <c r="U1465" i="10"/>
  <c r="U1467" i="10"/>
  <c r="U1469" i="10"/>
  <c r="U1471" i="10"/>
  <c r="U1473" i="10"/>
  <c r="U1475" i="10"/>
  <c r="U1477" i="10"/>
  <c r="U1479" i="10"/>
  <c r="U1482" i="10"/>
  <c r="U1485" i="10"/>
  <c r="U1487" i="10"/>
  <c r="U1490" i="10" s="1"/>
  <c r="U1489" i="10"/>
  <c r="U1492" i="10"/>
  <c r="U1494" i="10"/>
  <c r="U1496" i="10"/>
  <c r="U1498" i="10"/>
  <c r="U1500" i="10"/>
  <c r="U1502" i="10"/>
  <c r="U1504" i="10"/>
  <c r="U1506" i="10"/>
  <c r="U1508" i="10"/>
  <c r="U1510" i="10"/>
  <c r="U1512" i="10"/>
  <c r="U1514" i="10"/>
  <c r="U1516" i="10"/>
  <c r="U1519" i="10"/>
  <c r="U1521" i="10"/>
  <c r="U1523" i="10"/>
  <c r="U1525" i="10"/>
  <c r="U1526" i="10"/>
  <c r="U1528" i="10"/>
  <c r="U1530" i="10"/>
  <c r="U1532" i="10"/>
  <c r="U1534" i="10"/>
  <c r="U1536" i="10"/>
  <c r="U1538" i="10"/>
  <c r="U1540" i="10"/>
  <c r="U1542" i="10"/>
  <c r="U1544" i="10"/>
  <c r="U1546" i="10"/>
  <c r="U1548" i="10"/>
  <c r="U1550" i="10"/>
  <c r="Z24" i="12" l="1"/>
  <c r="T131" i="12"/>
  <c r="H131" i="12"/>
  <c r="L24" i="12"/>
  <c r="AJ130" i="12"/>
  <c r="N131" i="12"/>
  <c r="R24" i="12"/>
  <c r="AH24" i="12"/>
  <c r="AB131" i="12"/>
  <c r="U1289" i="10"/>
  <c r="U940" i="10"/>
  <c r="U802" i="10"/>
  <c r="U1304" i="10"/>
  <c r="S802" i="10"/>
  <c r="S873" i="10"/>
  <c r="S1551" i="10" s="1"/>
  <c r="U664" i="10"/>
  <c r="U589" i="10"/>
  <c r="U651" i="10" s="1"/>
  <c r="U1059" i="10"/>
  <c r="U1278" i="10"/>
  <c r="U1332" i="10"/>
  <c r="U1131" i="10"/>
  <c r="U1228" i="10" s="1"/>
  <c r="U873" i="10"/>
  <c r="U483" i="10"/>
  <c r="U544" i="10" s="1"/>
  <c r="U861" i="10"/>
  <c r="U214" i="10"/>
  <c r="U1551" i="10" s="1"/>
  <c r="J10" i="9"/>
  <c r="K10" i="9"/>
  <c r="J11" i="9"/>
  <c r="K11" i="9"/>
  <c r="J12" i="9"/>
  <c r="K12" i="9"/>
  <c r="I13" i="9"/>
  <c r="J14" i="9"/>
  <c r="K14" i="9"/>
  <c r="J16" i="9"/>
  <c r="K16" i="9"/>
  <c r="J17" i="9"/>
  <c r="K17" i="9"/>
  <c r="J18" i="9"/>
  <c r="K18" i="9"/>
  <c r="I19" i="9"/>
  <c r="J19" i="9" s="1"/>
  <c r="J20" i="9"/>
  <c r="K20" i="9"/>
  <c r="J21" i="9"/>
  <c r="K21" i="9"/>
  <c r="J22" i="9"/>
  <c r="K22" i="9"/>
  <c r="J25" i="9"/>
  <c r="K25" i="9"/>
  <c r="I26" i="9"/>
  <c r="J31" i="9"/>
  <c r="K31" i="9"/>
  <c r="J32" i="9"/>
  <c r="K32" i="9"/>
  <c r="J34" i="9"/>
  <c r="K34" i="9"/>
  <c r="J35" i="9"/>
  <c r="K35" i="9"/>
  <c r="J37" i="9"/>
  <c r="K37" i="9"/>
  <c r="J38" i="9"/>
  <c r="K38" i="9"/>
  <c r="J39" i="9"/>
  <c r="K39" i="9"/>
  <c r="J40" i="9"/>
  <c r="K40" i="9"/>
  <c r="J41" i="9"/>
  <c r="K41" i="9"/>
  <c r="J42" i="9"/>
  <c r="K42" i="9"/>
  <c r="J43" i="9"/>
  <c r="K43" i="9"/>
  <c r="J44" i="9"/>
  <c r="K44" i="9"/>
  <c r="J45" i="9"/>
  <c r="K45" i="9"/>
  <c r="J46" i="9"/>
  <c r="K46" i="9"/>
  <c r="J47" i="9"/>
  <c r="K47" i="9"/>
  <c r="J48" i="9"/>
  <c r="K48" i="9"/>
  <c r="J49" i="9"/>
  <c r="K49" i="9"/>
  <c r="J50" i="9"/>
  <c r="K50" i="9"/>
  <c r="I51" i="9"/>
  <c r="J51" i="9" s="1"/>
  <c r="J53" i="9"/>
  <c r="K53" i="9"/>
  <c r="J54" i="9"/>
  <c r="K54" i="9"/>
  <c r="J55" i="9"/>
  <c r="K55" i="9"/>
  <c r="J56" i="9"/>
  <c r="K56" i="9"/>
  <c r="J57" i="9"/>
  <c r="K57" i="9"/>
  <c r="J58" i="9"/>
  <c r="K58" i="9"/>
  <c r="J59" i="9"/>
  <c r="K59" i="9"/>
  <c r="J60" i="9"/>
  <c r="K60" i="9"/>
  <c r="J61" i="9"/>
  <c r="K61" i="9"/>
  <c r="J63" i="9"/>
  <c r="K63" i="9"/>
  <c r="J64" i="9"/>
  <c r="K64" i="9"/>
  <c r="J65" i="9"/>
  <c r="K65" i="9"/>
  <c r="J66" i="9"/>
  <c r="K66" i="9"/>
  <c r="J67" i="9"/>
  <c r="K67" i="9"/>
  <c r="J68" i="9"/>
  <c r="K68" i="9"/>
  <c r="I69" i="9"/>
  <c r="K69" i="9" s="1"/>
  <c r="J70" i="9"/>
  <c r="K70" i="9"/>
  <c r="J71" i="9"/>
  <c r="K71" i="9"/>
  <c r="J74" i="9"/>
  <c r="K74" i="9"/>
  <c r="J75" i="9"/>
  <c r="K75" i="9"/>
  <c r="J76" i="9"/>
  <c r="K76" i="9"/>
  <c r="J77" i="9"/>
  <c r="K77" i="9"/>
  <c r="J78" i="9"/>
  <c r="K78" i="9"/>
  <c r="J79" i="9"/>
  <c r="K79" i="9"/>
  <c r="J80" i="9"/>
  <c r="K80" i="9"/>
  <c r="J81" i="9"/>
  <c r="K81" i="9"/>
  <c r="J83" i="9"/>
  <c r="K83" i="9"/>
  <c r="J84" i="9"/>
  <c r="K84" i="9"/>
  <c r="J85" i="9"/>
  <c r="K85" i="9"/>
  <c r="J86" i="9"/>
  <c r="I86" i="9"/>
  <c r="J87" i="9"/>
  <c r="K87" i="9"/>
  <c r="J88" i="9"/>
  <c r="K88" i="9"/>
  <c r="J89" i="9"/>
  <c r="K89" i="9"/>
  <c r="J92" i="9"/>
  <c r="K92" i="9"/>
  <c r="J94" i="9"/>
  <c r="K94" i="9"/>
  <c r="J95" i="9"/>
  <c r="K95" i="9"/>
  <c r="I96" i="9"/>
  <c r="K96" i="9" s="1"/>
  <c r="J97" i="9"/>
  <c r="K97" i="9"/>
  <c r="J98" i="9"/>
  <c r="K98" i="9"/>
  <c r="J100" i="9"/>
  <c r="K100" i="9"/>
  <c r="J103" i="9"/>
  <c r="K103" i="9"/>
  <c r="J104" i="9"/>
  <c r="K104" i="9"/>
  <c r="J105" i="9"/>
  <c r="K105" i="9"/>
  <c r="J106" i="9"/>
  <c r="K106" i="9"/>
  <c r="J107" i="9"/>
  <c r="K107" i="9"/>
  <c r="J108" i="9"/>
  <c r="K108" i="9"/>
  <c r="J109" i="9"/>
  <c r="K109" i="9"/>
  <c r="J110" i="9"/>
  <c r="K110" i="9"/>
  <c r="J111" i="9"/>
  <c r="K111" i="9"/>
  <c r="J112" i="9"/>
  <c r="K112" i="9"/>
  <c r="J114" i="9"/>
  <c r="K114" i="9"/>
  <c r="J115" i="9"/>
  <c r="K115" i="9"/>
  <c r="J116" i="9"/>
  <c r="K116" i="9"/>
  <c r="J117" i="9"/>
  <c r="K117" i="9"/>
  <c r="J118" i="9"/>
  <c r="K118" i="9"/>
  <c r="J119" i="9"/>
  <c r="K119" i="9"/>
  <c r="J121" i="9"/>
  <c r="I121" i="9"/>
  <c r="J123" i="9"/>
  <c r="K123" i="9"/>
  <c r="I124" i="9"/>
  <c r="J126" i="9"/>
  <c r="K126" i="9"/>
  <c r="J127" i="9"/>
  <c r="K127" i="9"/>
  <c r="J128" i="9"/>
  <c r="K128" i="9"/>
  <c r="J129" i="9"/>
  <c r="K129" i="9"/>
  <c r="J130" i="9"/>
  <c r="K130" i="9"/>
  <c r="J131" i="9"/>
  <c r="K131" i="9"/>
  <c r="J132" i="9"/>
  <c r="I132" i="9"/>
  <c r="J133" i="9"/>
  <c r="K133" i="9"/>
  <c r="J134" i="9"/>
  <c r="K134" i="9"/>
  <c r="J135" i="9"/>
  <c r="K135" i="9"/>
  <c r="J137" i="9"/>
  <c r="K137" i="9"/>
  <c r="J138" i="9"/>
  <c r="K138" i="9"/>
  <c r="J139" i="9"/>
  <c r="I139" i="9"/>
  <c r="J140" i="9"/>
  <c r="K140" i="9"/>
  <c r="J141" i="9"/>
  <c r="K141" i="9"/>
  <c r="J142" i="9"/>
  <c r="K142" i="9"/>
  <c r="J143" i="9"/>
  <c r="K143" i="9"/>
  <c r="J144" i="9"/>
  <c r="K144" i="9"/>
  <c r="J146" i="9"/>
  <c r="K146" i="9"/>
  <c r="J147" i="9"/>
  <c r="K147" i="9"/>
  <c r="I148" i="9"/>
  <c r="J150" i="9"/>
  <c r="K150" i="9"/>
  <c r="J151" i="9"/>
  <c r="K151" i="9"/>
  <c r="I152" i="9"/>
  <c r="J154" i="9"/>
  <c r="K154" i="9"/>
  <c r="J155" i="9"/>
  <c r="K155" i="9"/>
  <c r="J157" i="9"/>
  <c r="K157" i="9"/>
  <c r="J158" i="9"/>
  <c r="K158" i="9"/>
  <c r="I159" i="9"/>
  <c r="I173" i="9" s="1"/>
  <c r="J161" i="9"/>
  <c r="K161" i="9"/>
  <c r="I162" i="9"/>
  <c r="K162" i="9" s="1"/>
  <c r="J164" i="9"/>
  <c r="K164" i="9"/>
  <c r="J166" i="9"/>
  <c r="K166" i="9"/>
  <c r="I167" i="9"/>
  <c r="J168" i="9"/>
  <c r="K168" i="9"/>
  <c r="J169" i="9"/>
  <c r="K169" i="9"/>
  <c r="J170" i="9"/>
  <c r="K170" i="9"/>
  <c r="J171" i="9"/>
  <c r="K171" i="9"/>
  <c r="J172" i="9"/>
  <c r="K172" i="9"/>
  <c r="J175" i="9"/>
  <c r="K175" i="9"/>
  <c r="I176" i="9"/>
  <c r="J179" i="9"/>
  <c r="K179" i="9"/>
  <c r="I180" i="9"/>
  <c r="J183" i="9"/>
  <c r="K183" i="9"/>
  <c r="J185" i="9"/>
  <c r="K185" i="9"/>
  <c r="J186" i="9"/>
  <c r="K186" i="9"/>
  <c r="J187" i="9"/>
  <c r="K187" i="9"/>
  <c r="I188" i="9"/>
  <c r="I189" i="9" s="1"/>
  <c r="J191" i="9"/>
  <c r="K191" i="9"/>
  <c r="J192" i="9"/>
  <c r="K192" i="9"/>
  <c r="I193" i="9"/>
  <c r="J194" i="9"/>
  <c r="K194" i="9"/>
  <c r="AJ24" i="12" l="1"/>
  <c r="H132" i="12"/>
  <c r="L132" i="12" s="1"/>
  <c r="L131" i="12"/>
  <c r="AJ131" i="12" s="1"/>
  <c r="R131" i="12"/>
  <c r="N132" i="12"/>
  <c r="R132" i="12" s="1"/>
  <c r="Z131" i="12"/>
  <c r="T132" i="12"/>
  <c r="Z132" i="12" s="1"/>
  <c r="AH131" i="12"/>
  <c r="AB132" i="12"/>
  <c r="AH132" i="12" s="1"/>
  <c r="J162" i="9"/>
  <c r="I72" i="9"/>
  <c r="K193" i="9"/>
  <c r="K180" i="9"/>
  <c r="K176" i="9"/>
  <c r="J173" i="9"/>
  <c r="J69" i="9"/>
  <c r="J188" i="9"/>
  <c r="J152" i="9"/>
  <c r="K139" i="9"/>
  <c r="J72" i="9"/>
  <c r="J13" i="9"/>
  <c r="J167" i="9"/>
  <c r="K159" i="9"/>
  <c r="J176" i="9"/>
  <c r="K167" i="9"/>
  <c r="K124" i="9"/>
  <c r="K121" i="9"/>
  <c r="J96" i="9"/>
  <c r="J193" i="9"/>
  <c r="J180" i="9"/>
  <c r="J159" i="9"/>
  <c r="J148" i="9"/>
  <c r="J124" i="9"/>
  <c r="K173" i="9"/>
  <c r="K152" i="9"/>
  <c r="K132" i="9"/>
  <c r="K86" i="9"/>
  <c r="J26" i="9"/>
  <c r="I181" i="9"/>
  <c r="K188" i="9"/>
  <c r="I101" i="9"/>
  <c r="I90" i="9"/>
  <c r="J90" i="9" s="1"/>
  <c r="K51" i="9"/>
  <c r="K26" i="9"/>
  <c r="I23" i="9"/>
  <c r="K19" i="9"/>
  <c r="K13" i="9"/>
  <c r="J189" i="9"/>
  <c r="AJ132" i="12" l="1"/>
  <c r="K72" i="9"/>
  <c r="K181" i="9"/>
  <c r="K148" i="9"/>
  <c r="J181" i="9"/>
  <c r="K23" i="9"/>
  <c r="I27" i="9"/>
  <c r="J101" i="9"/>
  <c r="K101" i="9"/>
  <c r="J23" i="9"/>
  <c r="I195" i="9"/>
  <c r="K195" i="9" s="1"/>
  <c r="K90" i="9"/>
  <c r="K189" i="9"/>
  <c r="K27" i="9" l="1"/>
  <c r="I28" i="9"/>
  <c r="J28" i="9" s="1"/>
  <c r="J27" i="9"/>
  <c r="J195" i="9"/>
  <c r="K28" i="9" l="1"/>
  <c r="I196" i="9"/>
  <c r="I197" i="9" l="1"/>
  <c r="K197" i="9" s="1"/>
  <c r="K196" i="9"/>
  <c r="J196" i="9"/>
  <c r="J197" i="9"/>
  <c r="N42" i="1" l="1"/>
  <c r="J193" i="2" l="1"/>
  <c r="J188" i="2"/>
  <c r="J189" i="2" s="1"/>
  <c r="J180" i="2"/>
  <c r="J181" i="2" s="1"/>
  <c r="J176" i="2"/>
  <c r="J167" i="2"/>
  <c r="J162" i="2"/>
  <c r="J173" i="2" s="1"/>
  <c r="J159" i="2"/>
  <c r="J152" i="2"/>
  <c r="J139" i="2"/>
  <c r="J132" i="2"/>
  <c r="J124" i="2"/>
  <c r="J121" i="2"/>
  <c r="J148" i="2" s="1"/>
  <c r="J101" i="2"/>
  <c r="J96" i="2"/>
  <c r="J86" i="2"/>
  <c r="J90" i="2" s="1"/>
  <c r="J72" i="2"/>
  <c r="J69" i="2"/>
  <c r="J51" i="2"/>
  <c r="J26" i="2"/>
  <c r="J19" i="2"/>
  <c r="J13" i="2"/>
  <c r="J23" i="2" s="1"/>
  <c r="J27" i="2" s="1"/>
  <c r="J28" i="2" s="1"/>
  <c r="J195" i="2" l="1"/>
  <c r="J196" i="2" s="1"/>
  <c r="J197" i="2" s="1"/>
  <c r="N8" i="8" l="1"/>
  <c r="N9" i="8"/>
  <c r="N13" i="8"/>
  <c r="N14" i="8"/>
  <c r="N15" i="8"/>
  <c r="N18" i="8"/>
  <c r="N19" i="8"/>
  <c r="N20" i="8"/>
  <c r="N22" i="8"/>
  <c r="N23" i="8"/>
  <c r="N24" i="8"/>
  <c r="O193" i="2"/>
  <c r="O189" i="2"/>
  <c r="O188" i="2"/>
  <c r="O180" i="2"/>
  <c r="O181" i="2" s="1"/>
  <c r="O176" i="2"/>
  <c r="O167" i="2"/>
  <c r="O162" i="2"/>
  <c r="O159" i="2"/>
  <c r="O173" i="2" s="1"/>
  <c r="O152" i="2"/>
  <c r="O139" i="2"/>
  <c r="O132" i="2"/>
  <c r="O124" i="2"/>
  <c r="O121" i="2"/>
  <c r="O148" i="2" s="1"/>
  <c r="O96" i="2"/>
  <c r="O90" i="2"/>
  <c r="O86" i="2"/>
  <c r="O69" i="2"/>
  <c r="O51" i="2"/>
  <c r="O26" i="2"/>
  <c r="O19" i="2"/>
  <c r="O13" i="2"/>
  <c r="O23" i="2" s="1"/>
  <c r="N21" i="8"/>
  <c r="N17" i="8"/>
  <c r="N16" i="8"/>
  <c r="N10" i="8" l="1"/>
  <c r="N11" i="8" s="1"/>
  <c r="C18" i="1" s="1"/>
  <c r="O27" i="2"/>
  <c r="O72" i="2"/>
  <c r="O101" i="2"/>
  <c r="P195" i="2"/>
  <c r="P196" i="2" l="1"/>
  <c r="N25" i="8"/>
  <c r="C20" i="1" s="1"/>
  <c r="O28" i="2"/>
  <c r="O195" i="2"/>
  <c r="P197" i="2" l="1"/>
  <c r="N26" i="8"/>
  <c r="N27" i="8" s="1"/>
  <c r="O196" i="2"/>
  <c r="M8" i="8" l="1"/>
  <c r="M9" i="8"/>
  <c r="M13" i="8"/>
  <c r="M20" i="8"/>
  <c r="M21" i="8"/>
  <c r="M22" i="8"/>
  <c r="M23" i="8"/>
  <c r="M24" i="8"/>
  <c r="M19" i="8"/>
  <c r="M18" i="8"/>
  <c r="M16" i="8"/>
  <c r="M15" i="8"/>
  <c r="M14" i="8"/>
  <c r="M17" i="8" l="1"/>
  <c r="M10" i="8"/>
  <c r="M11" i="8" s="1"/>
  <c r="M25" i="8" l="1"/>
  <c r="N132" i="2"/>
  <c r="I90" i="2"/>
  <c r="O197" i="2" l="1"/>
  <c r="M26" i="8"/>
  <c r="M27" i="8" s="1"/>
  <c r="N188" i="2"/>
  <c r="N180" i="2"/>
  <c r="N167" i="2"/>
  <c r="N162" i="2"/>
  <c r="N173" i="2" s="1"/>
  <c r="N159" i="2"/>
  <c r="N152" i="2"/>
  <c r="N139" i="2"/>
  <c r="N124" i="2"/>
  <c r="N121" i="2"/>
  <c r="N96" i="2"/>
  <c r="N101" i="2" s="1"/>
  <c r="N86" i="2"/>
  <c r="N90" i="2" s="1"/>
  <c r="N69" i="2"/>
  <c r="N51" i="2"/>
  <c r="N26" i="2"/>
  <c r="N23" i="2"/>
  <c r="N148" i="2" l="1"/>
  <c r="L17" i="8" s="1"/>
  <c r="N181" i="2"/>
  <c r="N189" i="2"/>
  <c r="N72" i="2"/>
  <c r="N27" i="2"/>
  <c r="N28" i="2" s="1"/>
  <c r="L8" i="8"/>
  <c r="L9" i="8"/>
  <c r="L10" i="8" s="1"/>
  <c r="L11" i="8" s="1"/>
  <c r="L13" i="8"/>
  <c r="L14" i="8"/>
  <c r="L15" i="8"/>
  <c r="L16" i="8"/>
  <c r="L18" i="8"/>
  <c r="L19" i="8"/>
  <c r="L20" i="8"/>
  <c r="L21" i="8"/>
  <c r="L23" i="8"/>
  <c r="L24" i="8"/>
  <c r="L22" i="8" l="1"/>
  <c r="N195" i="2"/>
  <c r="N196" i="2" s="1"/>
  <c r="N197" i="2" s="1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9" i="8"/>
  <c r="P8" i="8"/>
  <c r="O24" i="8"/>
  <c r="O23" i="8"/>
  <c r="O20" i="8"/>
  <c r="S8" i="8"/>
  <c r="K24" i="8"/>
  <c r="K23" i="8"/>
  <c r="K20" i="8"/>
  <c r="K101" i="2"/>
  <c r="M96" i="2"/>
  <c r="M101" i="2" s="1"/>
  <c r="K16" i="8" s="1"/>
  <c r="L188" i="2"/>
  <c r="L189" i="2" s="1"/>
  <c r="M188" i="2"/>
  <c r="M189" i="2" s="1"/>
  <c r="K22" i="8" s="1"/>
  <c r="L180" i="2"/>
  <c r="L181" i="2" s="1"/>
  <c r="M180" i="2"/>
  <c r="M181" i="2" s="1"/>
  <c r="K21" i="8" s="1"/>
  <c r="L167" i="2"/>
  <c r="M167" i="2"/>
  <c r="L162" i="2"/>
  <c r="L173" i="2" s="1"/>
  <c r="M162" i="2"/>
  <c r="L159" i="2"/>
  <c r="M159" i="2"/>
  <c r="L152" i="2"/>
  <c r="M152" i="2"/>
  <c r="K18" i="8" s="1"/>
  <c r="L139" i="2"/>
  <c r="M139" i="2"/>
  <c r="L132" i="2"/>
  <c r="M132" i="2"/>
  <c r="L124" i="2"/>
  <c r="M124" i="2"/>
  <c r="L121" i="2"/>
  <c r="M121" i="2"/>
  <c r="M148" i="2" s="1"/>
  <c r="L96" i="2"/>
  <c r="L101" i="2" s="1"/>
  <c r="L69" i="2"/>
  <c r="M69" i="2"/>
  <c r="M72" i="2" s="1"/>
  <c r="K14" i="8" s="1"/>
  <c r="L51" i="2"/>
  <c r="M51" i="2"/>
  <c r="L26" i="2"/>
  <c r="M26" i="2"/>
  <c r="K9" i="8" s="1"/>
  <c r="L19" i="2"/>
  <c r="M19" i="2"/>
  <c r="M23" i="2" s="1"/>
  <c r="M86" i="2"/>
  <c r="R24" i="8" l="1"/>
  <c r="D10" i="1"/>
  <c r="P27" i="8"/>
  <c r="M90" i="2"/>
  <c r="K15" i="8" s="1"/>
  <c r="L26" i="8"/>
  <c r="L27" i="8" s="1"/>
  <c r="L25" i="8"/>
  <c r="P10" i="8"/>
  <c r="K13" i="8"/>
  <c r="L148" i="2"/>
  <c r="L23" i="2"/>
  <c r="L27" i="2" s="1"/>
  <c r="M173" i="2"/>
  <c r="K19" i="8" s="1"/>
  <c r="I7" i="1"/>
  <c r="K8" i="8"/>
  <c r="K10" i="8" s="1"/>
  <c r="K11" i="8" s="1"/>
  <c r="M27" i="2"/>
  <c r="L72" i="2"/>
  <c r="O9" i="8"/>
  <c r="R9" i="8" s="1"/>
  <c r="F43" i="1"/>
  <c r="G24" i="8"/>
  <c r="H24" i="8"/>
  <c r="I24" i="8"/>
  <c r="J24" i="8"/>
  <c r="F24" i="8"/>
  <c r="G23" i="8"/>
  <c r="H23" i="8"/>
  <c r="I23" i="8"/>
  <c r="J23" i="8"/>
  <c r="F23" i="8"/>
  <c r="J21" i="8"/>
  <c r="G20" i="8"/>
  <c r="H20" i="8"/>
  <c r="I20" i="8"/>
  <c r="J20" i="8"/>
  <c r="F20" i="8"/>
  <c r="G19" i="8"/>
  <c r="F19" i="8"/>
  <c r="G9" i="8"/>
  <c r="J9" i="8"/>
  <c r="F9" i="8"/>
  <c r="J8" i="8"/>
  <c r="K51" i="2"/>
  <c r="I13" i="8" s="1"/>
  <c r="I188" i="2"/>
  <c r="K188" i="2"/>
  <c r="H167" i="2"/>
  <c r="I167" i="2"/>
  <c r="K167" i="2"/>
  <c r="K162" i="2"/>
  <c r="K159" i="2"/>
  <c r="K152" i="2"/>
  <c r="I18" i="8" s="1"/>
  <c r="J18" i="8"/>
  <c r="K139" i="2"/>
  <c r="K132" i="2"/>
  <c r="K124" i="2"/>
  <c r="H121" i="2"/>
  <c r="I121" i="2"/>
  <c r="K121" i="2"/>
  <c r="I86" i="2"/>
  <c r="G15" i="8" s="1"/>
  <c r="K86" i="2"/>
  <c r="L86" i="2"/>
  <c r="K69" i="2"/>
  <c r="H69" i="2"/>
  <c r="I69" i="2"/>
  <c r="I72" i="2" s="1"/>
  <c r="G14" i="8" s="1"/>
  <c r="J13" i="8"/>
  <c r="P11" i="8" l="1"/>
  <c r="L90" i="2"/>
  <c r="L195" i="2"/>
  <c r="J14" i="8"/>
  <c r="K90" i="2"/>
  <c r="I15" i="8" s="1"/>
  <c r="K148" i="2"/>
  <c r="I17" i="8" s="1"/>
  <c r="H15" i="8"/>
  <c r="M195" i="2"/>
  <c r="K72" i="2"/>
  <c r="I14" i="8"/>
  <c r="H14" i="8"/>
  <c r="H72" i="2"/>
  <c r="L28" i="2"/>
  <c r="K173" i="2"/>
  <c r="M28" i="2"/>
  <c r="J10" i="8"/>
  <c r="J11" i="8" s="1"/>
  <c r="K17" i="8"/>
  <c r="J22" i="8"/>
  <c r="J19" i="8"/>
  <c r="J17" i="8"/>
  <c r="J16" i="8"/>
  <c r="D8" i="1" l="1"/>
  <c r="J15" i="8"/>
  <c r="F14" i="8"/>
  <c r="I19" i="8"/>
  <c r="L196" i="2"/>
  <c r="L197" i="2" s="1"/>
  <c r="O14" i="8"/>
  <c r="R14" i="8" s="1"/>
  <c r="O19" i="8"/>
  <c r="R19" i="8" s="1"/>
  <c r="M196" i="2"/>
  <c r="K25" i="8"/>
  <c r="J25" i="8"/>
  <c r="M197" i="2" l="1"/>
  <c r="K26" i="8"/>
  <c r="K27" i="8" s="1"/>
  <c r="J26" i="8"/>
  <c r="J27" i="8" s="1"/>
  <c r="S27" i="8" l="1"/>
  <c r="S26" i="8"/>
  <c r="S25" i="8"/>
  <c r="S24" i="8"/>
  <c r="S23" i="8"/>
  <c r="S22" i="8"/>
  <c r="S21" i="8"/>
  <c r="S20" i="8"/>
  <c r="T20" i="8" s="1"/>
  <c r="S19" i="8"/>
  <c r="S18" i="8"/>
  <c r="S17" i="8"/>
  <c r="S16" i="8"/>
  <c r="S15" i="8"/>
  <c r="S14" i="8"/>
  <c r="S13" i="8"/>
  <c r="S10" i="8"/>
  <c r="S11" i="8" s="1"/>
  <c r="S9" i="8"/>
  <c r="T14" i="8"/>
  <c r="K19" i="2" l="1"/>
  <c r="K23" i="2" s="1"/>
  <c r="I8" i="8" s="1"/>
  <c r="K26" i="2"/>
  <c r="I9" i="8" s="1"/>
  <c r="K189" i="2"/>
  <c r="I180" i="2"/>
  <c r="H21" i="8"/>
  <c r="K180" i="2"/>
  <c r="K181" i="2" s="1"/>
  <c r="I21" i="8" s="1"/>
  <c r="H180" i="2"/>
  <c r="I159" i="2"/>
  <c r="H159" i="2"/>
  <c r="I139" i="2"/>
  <c r="K96" i="2"/>
  <c r="I16" i="8" s="1"/>
  <c r="I22" i="8" l="1"/>
  <c r="K195" i="2"/>
  <c r="I181" i="2"/>
  <c r="I10" i="8"/>
  <c r="I11" i="8" s="1"/>
  <c r="H181" i="2"/>
  <c r="K27" i="2"/>
  <c r="K28" i="2" s="1"/>
  <c r="G21" i="8" l="1"/>
  <c r="F21" i="8"/>
  <c r="I25" i="8"/>
  <c r="K196" i="2"/>
  <c r="O21" i="8" l="1"/>
  <c r="K197" i="2"/>
  <c r="I26" i="8"/>
  <c r="I27" i="8" s="1"/>
  <c r="T21" i="8" l="1"/>
  <c r="R21" i="8"/>
  <c r="I25" i="1"/>
  <c r="I24" i="1"/>
  <c r="I20" i="1"/>
  <c r="H132" i="2"/>
  <c r="I132" i="2"/>
  <c r="H23" i="2"/>
  <c r="I23" i="2"/>
  <c r="G8" i="8" s="1"/>
  <c r="G10" i="8" s="1"/>
  <c r="G11" i="8" s="1"/>
  <c r="H8" i="8"/>
  <c r="H188" i="2"/>
  <c r="I189" i="2"/>
  <c r="H162" i="2"/>
  <c r="I162" i="2"/>
  <c r="H152" i="2"/>
  <c r="I152" i="2"/>
  <c r="G18" i="8" s="1"/>
  <c r="H18" i="8"/>
  <c r="H139" i="2"/>
  <c r="H124" i="2"/>
  <c r="I124" i="2"/>
  <c r="H96" i="2"/>
  <c r="I96" i="2"/>
  <c r="H16" i="8"/>
  <c r="H86" i="2"/>
  <c r="H51" i="2"/>
  <c r="I51" i="2"/>
  <c r="G13" i="8" l="1"/>
  <c r="H22" i="8"/>
  <c r="H101" i="2"/>
  <c r="I101" i="2"/>
  <c r="G16" i="8" s="1"/>
  <c r="F13" i="8"/>
  <c r="H17" i="8"/>
  <c r="G22" i="8"/>
  <c r="F8" i="8"/>
  <c r="H9" i="8"/>
  <c r="T9" i="8" s="1"/>
  <c r="F18" i="8"/>
  <c r="H90" i="2"/>
  <c r="H13" i="8"/>
  <c r="I148" i="2"/>
  <c r="F34" i="1"/>
  <c r="I31" i="1" s="1"/>
  <c r="H148" i="2"/>
  <c r="I21" i="1"/>
  <c r="I18" i="1"/>
  <c r="H189" i="2"/>
  <c r="Q8" i="8"/>
  <c r="Q9" i="8"/>
  <c r="I155" i="2"/>
  <c r="I16" i="1" l="1"/>
  <c r="H25" i="8"/>
  <c r="H195" i="2"/>
  <c r="I195" i="2"/>
  <c r="Q10" i="8"/>
  <c r="Q11" i="8" s="1"/>
  <c r="F15" i="8"/>
  <c r="O13" i="8"/>
  <c r="F17" i="8"/>
  <c r="O8" i="8"/>
  <c r="O18" i="8"/>
  <c r="F22" i="8"/>
  <c r="H10" i="8"/>
  <c r="H11" i="8" s="1"/>
  <c r="G17" i="8"/>
  <c r="H19" i="8"/>
  <c r="T19" i="8" s="1"/>
  <c r="F16" i="8"/>
  <c r="F10" i="8"/>
  <c r="I14" i="1"/>
  <c r="I22" i="1"/>
  <c r="I13" i="1"/>
  <c r="I15" i="1"/>
  <c r="Q14" i="8"/>
  <c r="Q13" i="8"/>
  <c r="Q195" i="2" l="1"/>
  <c r="T13" i="8"/>
  <c r="R13" i="8"/>
  <c r="T18" i="8"/>
  <c r="R18" i="8"/>
  <c r="T8" i="8"/>
  <c r="R8" i="8"/>
  <c r="I196" i="2"/>
  <c r="G26" i="8" s="1"/>
  <c r="G27" i="8" s="1"/>
  <c r="O22" i="8"/>
  <c r="O17" i="8"/>
  <c r="O16" i="8"/>
  <c r="O15" i="8"/>
  <c r="O10" i="8"/>
  <c r="G25" i="8"/>
  <c r="F25" i="8"/>
  <c r="I19" i="1"/>
  <c r="F11" i="8"/>
  <c r="H196" i="2"/>
  <c r="Q17" i="8"/>
  <c r="I17" i="1"/>
  <c r="H26" i="8"/>
  <c r="H27" i="8" s="1"/>
  <c r="Q16" i="8"/>
  <c r="Q15" i="8"/>
  <c r="Q20" i="8"/>
  <c r="Q21" i="8"/>
  <c r="Q22" i="8"/>
  <c r="Q24" i="8"/>
  <c r="Q18" i="8"/>
  <c r="Q23" i="8"/>
  <c r="Q19" i="8"/>
  <c r="Q196" i="2" l="1"/>
  <c r="I197" i="2"/>
  <c r="O11" i="8"/>
  <c r="R10" i="8"/>
  <c r="T16" i="8"/>
  <c r="R16" i="8"/>
  <c r="T10" i="8"/>
  <c r="T11" i="8" s="1"/>
  <c r="T15" i="8"/>
  <c r="R15" i="8"/>
  <c r="T17" i="8"/>
  <c r="R17" i="8"/>
  <c r="T22" i="8"/>
  <c r="R22" i="8"/>
  <c r="O25" i="8"/>
  <c r="F26" i="8"/>
  <c r="F27" i="8" s="1"/>
  <c r="T195" i="2"/>
  <c r="H197" i="2"/>
  <c r="S195" i="2"/>
  <c r="Q25" i="8" s="1"/>
  <c r="F45" i="1"/>
  <c r="D22" i="1"/>
  <c r="E20" i="1"/>
  <c r="Q197" i="2" l="1"/>
  <c r="T197" i="2" s="1"/>
  <c r="C8" i="1"/>
  <c r="R11" i="8"/>
  <c r="C10" i="1"/>
  <c r="C12" i="1" s="1"/>
  <c r="I39" i="1" s="1"/>
  <c r="R25" i="8"/>
  <c r="T25" i="8"/>
  <c r="O26" i="8"/>
  <c r="T196" i="2"/>
  <c r="S196" i="2"/>
  <c r="Q26" i="8" s="1"/>
  <c r="Q27" i="8" s="1"/>
  <c r="C22" i="1"/>
  <c r="D12" i="1"/>
  <c r="E8" i="1"/>
  <c r="I27" i="1"/>
  <c r="E10" i="1"/>
  <c r="E18" i="1"/>
  <c r="E22" i="1" s="1"/>
  <c r="F47" i="1"/>
  <c r="F36" i="1"/>
  <c r="F49" i="1" l="1"/>
  <c r="I41" i="1"/>
  <c r="I8" i="1"/>
  <c r="I9" i="1" s="1"/>
  <c r="I33" i="1" s="1"/>
  <c r="T26" i="8"/>
  <c r="R26" i="8"/>
  <c r="O27" i="8"/>
  <c r="S197" i="2"/>
  <c r="J20" i="1"/>
  <c r="J13" i="1"/>
  <c r="E12" i="1"/>
  <c r="J25" i="1"/>
  <c r="J21" i="1"/>
  <c r="J18" i="1"/>
  <c r="J24" i="1"/>
  <c r="J23" i="1"/>
  <c r="J22" i="1"/>
  <c r="J17" i="1"/>
  <c r="J15" i="1"/>
  <c r="J16" i="1"/>
  <c r="J14" i="1"/>
  <c r="J19" i="1"/>
  <c r="T27" i="8" l="1"/>
  <c r="R27" i="8"/>
  <c r="J27" i="1"/>
</calcChain>
</file>

<file path=xl/sharedStrings.xml><?xml version="1.0" encoding="utf-8"?>
<sst xmlns="http://schemas.openxmlformats.org/spreadsheetml/2006/main" count="5177" uniqueCount="1644">
  <si>
    <t/>
  </si>
  <si>
    <t>Leadership Preparatory Academy</t>
  </si>
  <si>
    <t>Year-to-Date</t>
  </si>
  <si>
    <t>YTD Cash On Hand Details</t>
  </si>
  <si>
    <t>Actual</t>
  </si>
  <si>
    <t>Budget</t>
  </si>
  <si>
    <t>$ Over/(Under)</t>
  </si>
  <si>
    <t>Cash On Hand</t>
  </si>
  <si>
    <t>Income</t>
  </si>
  <si>
    <t>Total YTD Expense</t>
  </si>
  <si>
    <t>Cash On Hand Days</t>
  </si>
  <si>
    <t>Expense</t>
  </si>
  <si>
    <t>Surplus/(Deficit)</t>
  </si>
  <si>
    <t>YTD Expense Ratios</t>
  </si>
  <si>
    <t>NCSA Best Pratice Model</t>
  </si>
  <si>
    <t>10-1000 · INSTRUCTION</t>
  </si>
  <si>
    <t>10-2100 · PUPIL SERVICES</t>
  </si>
  <si>
    <t>10-2210 · IMPROVEMENT OF INSTRUCT SERVICE</t>
  </si>
  <si>
    <t>10-2300 - GENERAL ADMINISTRATION</t>
  </si>
  <si>
    <t>10-2400 · SCHOOL ADMINISTRATION</t>
  </si>
  <si>
    <t>10-2500 · SUPPORT SERVICES - BUSINESS</t>
  </si>
  <si>
    <t>10-2600 · MAINT &amp;  OPER -  PLANT SERVICES</t>
  </si>
  <si>
    <t>10-2700 · STUDENT TRANSPORTATION</t>
  </si>
  <si>
    <t>10-2800 · SUPPORT SERVICES - CENTRAL</t>
  </si>
  <si>
    <t>10-3100 · SCHOOL NUTRITION PROGRAM</t>
  </si>
  <si>
    <t>10-3300 · ASP OPERATIONS</t>
  </si>
  <si>
    <t>10-4000 · FACILITIES ACQ &amp; CONST SERVICES</t>
  </si>
  <si>
    <t>10-5000 · OTHER OUTLAYS</t>
  </si>
  <si>
    <t>Total General Fund Expense</t>
  </si>
  <si>
    <t>SCSC Comprehensive Performance Framework</t>
  </si>
  <si>
    <t>ASSETS</t>
  </si>
  <si>
    <t>Our Ratio</t>
  </si>
  <si>
    <t>Exceed Standard</t>
  </si>
  <si>
    <t>Meet Standard</t>
  </si>
  <si>
    <t>Approach Standard</t>
  </si>
  <si>
    <t>Failed</t>
  </si>
  <si>
    <t>Current Assets</t>
  </si>
  <si>
    <t>Current Ratio = Current Assets/Current Liability</t>
  </si>
  <si>
    <t>&gt;3.0</t>
  </si>
  <si>
    <t>1.00 - 3.00</t>
  </si>
  <si>
    <t>0.9 - 1.00</t>
  </si>
  <si>
    <t>&gt; or = 0.9</t>
  </si>
  <si>
    <t>Checking/Savings</t>
  </si>
  <si>
    <t>Other Current Assets</t>
  </si>
  <si>
    <t>Unrestricted Day Cash = Cash / Total Expense * 365</t>
  </si>
  <si>
    <t>&gt;75</t>
  </si>
  <si>
    <t>45 - 75</t>
  </si>
  <si>
    <t>15-45</t>
  </si>
  <si>
    <t>&lt;15</t>
  </si>
  <si>
    <t>Total Current Assets</t>
  </si>
  <si>
    <t>Fixed Assets</t>
  </si>
  <si>
    <t>Enrollment Variance = (Actual - project)/Projection</t>
  </si>
  <si>
    <t>" = or &lt; 2%</t>
  </si>
  <si>
    <t>2 - 8%</t>
  </si>
  <si>
    <t>&lt; 8 %</t>
  </si>
  <si>
    <t>TOTAL ASSETS</t>
  </si>
  <si>
    <t>Repayment Debt on Timely manner</t>
  </si>
  <si>
    <t>Yes</t>
  </si>
  <si>
    <t>No</t>
  </si>
  <si>
    <t>Liabilities</t>
  </si>
  <si>
    <t>Current Liabilities</t>
  </si>
  <si>
    <t>Efficiency Margin = Change in net assets / total revenue</t>
  </si>
  <si>
    <t>&gt; 10%</t>
  </si>
  <si>
    <t>0 - 10%</t>
  </si>
  <si>
    <t>Accounts Payable</t>
  </si>
  <si>
    <t>Debt to Assets = Total liability/Total Assets</t>
  </si>
  <si>
    <t>&lt; 25%</t>
  </si>
  <si>
    <t>25 - 94.99%</t>
  </si>
  <si>
    <t>95-100%</t>
  </si>
  <si>
    <t>&gt; 100%</t>
  </si>
  <si>
    <t>Other Current Liabilities</t>
  </si>
  <si>
    <t>Total Current Liabilities</t>
  </si>
  <si>
    <t>Long Term Liabilities</t>
  </si>
  <si>
    <t>Total Liabilities</t>
  </si>
  <si>
    <t>Equity</t>
  </si>
  <si>
    <t>TOTAL LIABILITIES &amp; EQUITY</t>
  </si>
  <si>
    <t>Leadership Prepatory Academy Inc</t>
  </si>
  <si>
    <t>Profit &amp; Loss Budget vs. Actual</t>
  </si>
  <si>
    <t>Accrual Basis</t>
  </si>
  <si>
    <t>$ Over Budget</t>
  </si>
  <si>
    <t>% of Budget</t>
  </si>
  <si>
    <t>Annual Budget</t>
  </si>
  <si>
    <t>Notes</t>
  </si>
  <si>
    <t>Ordinary Income/Expense</t>
  </si>
  <si>
    <t>10-0000 · Revenues</t>
  </si>
  <si>
    <t>1220 · Donations</t>
  </si>
  <si>
    <t>1220-1 · Donations-Corp</t>
  </si>
  <si>
    <t>1220-2 · Donations-Individual</t>
  </si>
  <si>
    <t>1220 · Donations - Other</t>
  </si>
  <si>
    <t>Total 1220 · Donations</t>
  </si>
  <si>
    <t>1225 · Fund raising/Misc. Sales</t>
  </si>
  <si>
    <t>1226 · Other local resources</t>
  </si>
  <si>
    <t>1226-1 · Lunch Program-Students Meals</t>
  </si>
  <si>
    <t>1226-2 · Student Activities</t>
  </si>
  <si>
    <t>1226-3 · Misc</t>
  </si>
  <si>
    <t>Total 1226 · Other local resources</t>
  </si>
  <si>
    <t>1500 · Investment Income</t>
  </si>
  <si>
    <t>3120 · Total Quality Basic Education F</t>
  </si>
  <si>
    <t>3125 · State Grants</t>
  </si>
  <si>
    <t>Total 10-0000 · Revenues</t>
  </si>
  <si>
    <t>47240 · Program Service Fees</t>
  </si>
  <si>
    <t>47250 · Lunch Program</t>
  </si>
  <si>
    <t>Total 47240 · Program Service Fees</t>
  </si>
  <si>
    <t>Total Income</t>
  </si>
  <si>
    <t>Gross Profit</t>
  </si>
  <si>
    <t>10-1000 · Instruction</t>
  </si>
  <si>
    <t>100-110 · Inst-Teachers</t>
  </si>
  <si>
    <t>100-113 · Inst-Subs (Certified)</t>
  </si>
  <si>
    <t>100-118 · Inst-PE/Art/Music/Foreign Lang.</t>
  </si>
  <si>
    <t>100-140 · Inst-Aids and Parapro</t>
  </si>
  <si>
    <t>100-210 · Inst-State Health Insurance</t>
  </si>
  <si>
    <t>100-220 · Inst-FICA</t>
  </si>
  <si>
    <t>100-230 · Inst-TRS</t>
  </si>
  <si>
    <t>100-250 · Inst-Unemployment</t>
  </si>
  <si>
    <t>100-260 · Inst-Workers Comp</t>
  </si>
  <si>
    <t>100-270 · Inst -403B Plan</t>
  </si>
  <si>
    <t>100-290 · Inst-Other Employee Benefits</t>
  </si>
  <si>
    <t>100-609 · Inst-Curriculum Materials</t>
  </si>
  <si>
    <t>100-610 · Inst-Supplies</t>
  </si>
  <si>
    <t>100-611 · Supplies Technology</t>
  </si>
  <si>
    <t>100-612 · Inst-Software</t>
  </si>
  <si>
    <t>100-615 · Inst-Expendable Equip</t>
  </si>
  <si>
    <t>100-616 · Inst-Expendable Computer Equip</t>
  </si>
  <si>
    <t>100-641 · Inst-Textbooks</t>
  </si>
  <si>
    <t>Total 10-1000 · Instruction</t>
  </si>
  <si>
    <t>10-2100 · Pupil Services</t>
  </si>
  <si>
    <t>210-163 · PS - Nurse</t>
  </si>
  <si>
    <t>210-172 · PS-Counselor</t>
  </si>
  <si>
    <t>210-200 · PS-Employee Benefits</t>
  </si>
  <si>
    <t>210-210 · PS-State Health Insurance</t>
  </si>
  <si>
    <t>210-220 · PS-FICA</t>
  </si>
  <si>
    <t>210-230 · PS-TRS</t>
  </si>
  <si>
    <t>210-250 · PS-Unemployment</t>
  </si>
  <si>
    <t>210-260 · PS-Workers Comp</t>
  </si>
  <si>
    <t>210-270 · PS-403-B</t>
  </si>
  <si>
    <t>210-300 · PS-Purchased Professional Servi</t>
  </si>
  <si>
    <t>210-301 · PS-Student Development</t>
  </si>
  <si>
    <t>210-302 · PS-Student Activities</t>
  </si>
  <si>
    <t>210-303 · PS-Student Trips</t>
  </si>
  <si>
    <t>210-304 · PS - Food Supplies</t>
  </si>
  <si>
    <t>210-305 · PS-Student Leadership Speakers</t>
  </si>
  <si>
    <t>210-308 · PS-Purchased Profess Serv Other</t>
  </si>
  <si>
    <t>210-300 · PS-Purchased Professional Servi - Other</t>
  </si>
  <si>
    <t>Total 210-300 · PS-Purchased Professional Servi</t>
  </si>
  <si>
    <t>210-610 · PS-Supplies</t>
  </si>
  <si>
    <t>210-810 · PS-Dues and Fees</t>
  </si>
  <si>
    <t>Total 10-2100 · Pupil Services</t>
  </si>
  <si>
    <t>10-2210 · Improvement of Instruct Service</t>
  </si>
  <si>
    <t>221-191 · IIS-Other Management Counselor</t>
  </si>
  <si>
    <t>221-200 · IIS-Employee Benefits</t>
  </si>
  <si>
    <t>221-210 · IIS-State Health Insurance</t>
  </si>
  <si>
    <t>221-220 · IIS-FICA</t>
  </si>
  <si>
    <t>221-230 · IIS-TRS</t>
  </si>
  <si>
    <t>221-250 · IIS-Unemployment</t>
  </si>
  <si>
    <t>221-260 · IIS-Workers Comp</t>
  </si>
  <si>
    <t>221-270 · IIS-403B</t>
  </si>
  <si>
    <t>221-300 · IIS-Purchased Prof. Services</t>
  </si>
  <si>
    <t>301. · IIS-Purch - Training</t>
  </si>
  <si>
    <t>302. · IIS-Purch - Staff Development</t>
  </si>
  <si>
    <t>221-300 · IIS-Purchased Prof. Services - Other</t>
  </si>
  <si>
    <t>Total 221-300 · IIS-Purchased Prof. Services</t>
  </si>
  <si>
    <t>221-302 · Staff Development</t>
  </si>
  <si>
    <t>221-580 · IIS-Travel</t>
  </si>
  <si>
    <t>221-610 · IIS-Supplies</t>
  </si>
  <si>
    <t>Total 10-2210 · Improvement of Instruct Service</t>
  </si>
  <si>
    <t>10-2300 · General Administration</t>
  </si>
  <si>
    <t>230-300 · GA-Purchased Professional &amp; Tec</t>
  </si>
  <si>
    <t>230-332 · GA-Background Check &amp; Drug Test</t>
  </si>
  <si>
    <t>230-520 · GA-Insurance(Other TAN Benefit)</t>
  </si>
  <si>
    <t>230-530 · GA-Communication</t>
  </si>
  <si>
    <t>532 · GA-Commu-Internet</t>
  </si>
  <si>
    <t>533 · GA-Commu-Telephone</t>
  </si>
  <si>
    <t>534 · GA-Commu-Postage &amp; Supplies</t>
  </si>
  <si>
    <t>535 · GA-Communication-Other</t>
  </si>
  <si>
    <t>Total 230-530 · GA-Communication</t>
  </si>
  <si>
    <t>230-580 · GA-Travel Employees</t>
  </si>
  <si>
    <t>230-585 · GA-Travel Board Members</t>
  </si>
  <si>
    <t>585-1 · GA-Meals</t>
  </si>
  <si>
    <t>585-2 · GA-Travel</t>
  </si>
  <si>
    <t>230-585 · GA-Travel Board Members - Other</t>
  </si>
  <si>
    <t>Total 230-585 · GA-Travel Board Members</t>
  </si>
  <si>
    <t>230-590 · GA-Governance Board Initiatives</t>
  </si>
  <si>
    <t>230-595 · GA-Security</t>
  </si>
  <si>
    <t>230-610 · GA - Supplies</t>
  </si>
  <si>
    <t>230-810 · GA-Dues &amp; Fees</t>
  </si>
  <si>
    <t>811 · GA-Dues-Banking &amp; Merchant Fee</t>
  </si>
  <si>
    <t>812 · GA-Payroll Fees</t>
  </si>
  <si>
    <t>813 · GA-Dues-Other Fees</t>
  </si>
  <si>
    <t>Total 230-810 · GA-Dues &amp; Fees</t>
  </si>
  <si>
    <t>230-890 · Other - Meals</t>
  </si>
  <si>
    <t>Total 10-2300 · General Administration</t>
  </si>
  <si>
    <t>10-2400 · School Administration</t>
  </si>
  <si>
    <t>240-130 · SA-Director</t>
  </si>
  <si>
    <t>240-142 · SA-Clerical</t>
  </si>
  <si>
    <t>240-148 · SA-Accountant</t>
  </si>
  <si>
    <t>240-200 · SA-Employee Benefits</t>
  </si>
  <si>
    <t>240-210 · SA-State Health Insurance</t>
  </si>
  <si>
    <t>240-220 · SA-FICA</t>
  </si>
  <si>
    <t>240-230 · SA-TRS</t>
  </si>
  <si>
    <t>240-250 · SA-Unemployment</t>
  </si>
  <si>
    <t>240-260 · SA-Workers' Comp</t>
  </si>
  <si>
    <t>240-270 · SA-403B</t>
  </si>
  <si>
    <t>240-300 · SA-Purchased Prof &amp; Tech Svcs</t>
  </si>
  <si>
    <t>301.. · SA-Purch-Audit</t>
  </si>
  <si>
    <t>302.. · SA-Purch-Legal</t>
  </si>
  <si>
    <t>303.. · SA-Purch-Consultant</t>
  </si>
  <si>
    <t>307 · SA-Purch-Other</t>
  </si>
  <si>
    <t>310 · SA-Purch-Tech</t>
  </si>
  <si>
    <t>332 · Drug Testing, Fingerprinting</t>
  </si>
  <si>
    <t>Total 240-300 · SA-Purchased Prof &amp; Tech Svcs</t>
  </si>
  <si>
    <t>240-360 · SA-Discretionary Fund</t>
  </si>
  <si>
    <t>360-1 · SA - Meals</t>
  </si>
  <si>
    <t>Total 240-360 · SA-Discretionary Fund</t>
  </si>
  <si>
    <t>240-361 · SA-Travel</t>
  </si>
  <si>
    <t>361-1 · SA - Meals</t>
  </si>
  <si>
    <t>361-3 · SA - Lodging</t>
  </si>
  <si>
    <t>361-4 · SA-Transportation</t>
  </si>
  <si>
    <t>361-5 · SA-Other</t>
  </si>
  <si>
    <t>240-361 · SA-Travel - Other</t>
  </si>
  <si>
    <t>Total 240-361 · SA-Travel</t>
  </si>
  <si>
    <t>240-362 · SA-Printing &amp; Copies</t>
  </si>
  <si>
    <t>240-443 · SA-Rental of Computer Equip</t>
  </si>
  <si>
    <t>240-520 · SA-Insurance-Other TAN Benefit</t>
  </si>
  <si>
    <t>240-530 · SA-Communication</t>
  </si>
  <si>
    <t>240-534 · SA-Communication-Postage</t>
  </si>
  <si>
    <t>240-530 · SA-Communication - Other</t>
  </si>
  <si>
    <t>Comcast</t>
  </si>
  <si>
    <t>Total 240-530 · SA-Communication</t>
  </si>
  <si>
    <t>240-595 · SA-Other Purchased Services</t>
  </si>
  <si>
    <t>240-610 · SA-Supplies</t>
  </si>
  <si>
    <t>240-611 · SA-Supplies Technology</t>
  </si>
  <si>
    <t>240-612 · SA-Computer Software</t>
  </si>
  <si>
    <t>240-615 · SA-Expendable Equip</t>
  </si>
  <si>
    <t>240-810 · SA-Dues &amp; Fees</t>
  </si>
  <si>
    <t>240-812 · SA-Payroll Fees</t>
  </si>
  <si>
    <t>Total 10-2400 · School Administration</t>
  </si>
  <si>
    <t>10-2500 · Support Services - Business</t>
  </si>
  <si>
    <t>250-148 · SSB-Accountant</t>
  </si>
  <si>
    <t>250-300 · SSB-Purch. Prof. &amp; Tech Svcs</t>
  </si>
  <si>
    <t>Total 10-2500 · Support Services - Business</t>
  </si>
  <si>
    <t>10-2600 · Maint &amp; Oper - Plant Services</t>
  </si>
  <si>
    <t>260-300 · MOPS-Purch. Prof. &amp; Tech Svcs.</t>
  </si>
  <si>
    <t>260-410 · MOPS-Water, Sewer, Cleaning</t>
  </si>
  <si>
    <t>260-430 · MOPS-Repair and Maint. Svcs.</t>
  </si>
  <si>
    <t>433 · MOPS-R&amp;M-Other</t>
  </si>
  <si>
    <t>260-430 · MOPS-Repair and Maint. Svcs. - Other</t>
  </si>
  <si>
    <t>Total 260-430 · MOPS-Repair and Maint. Svcs.</t>
  </si>
  <si>
    <t>260-441 · MOP - Building Rental</t>
  </si>
  <si>
    <t>441-2 · MOP-Chapel Facility Leasing</t>
  </si>
  <si>
    <t>441-3 · MOP-Building Rental</t>
  </si>
  <si>
    <t>Total 260-441 · MOP - Building Rental</t>
  </si>
  <si>
    <t>260-444 · MOPS-Other Rentals</t>
  </si>
  <si>
    <t>444-1 · Mult-Purpose Room Rental</t>
  </si>
  <si>
    <t>444-2 · Gym Rental</t>
  </si>
  <si>
    <t>444-3 · Other</t>
  </si>
  <si>
    <t>Total 260-444 · MOPS-Other Rentals</t>
  </si>
  <si>
    <t>260-520 · MOPS-Insurance (Non-Employee)</t>
  </si>
  <si>
    <t>260-530 · MOPS-Communications</t>
  </si>
  <si>
    <t>260-610 · MOPS-Supplies</t>
  </si>
  <si>
    <t>260-615 · MOPS-Expendable Equip</t>
  </si>
  <si>
    <t>260-620 · MOPS-Energy</t>
  </si>
  <si>
    <t>Total 10-2600 · Maint &amp; Oper - Plant Services</t>
  </si>
  <si>
    <t>10-2700 · Student Transportation Service</t>
  </si>
  <si>
    <t>270-519 · Student Transportation*</t>
  </si>
  <si>
    <t>Total 10-2700 · Student Transportation Service</t>
  </si>
  <si>
    <t>10-2800 · Support Services-Central</t>
  </si>
  <si>
    <t>280-300 · SS-Purchased Prof. &amp; Tech Servi</t>
  </si>
  <si>
    <t>280-301 · SS-Advertisment &amp; Promotion</t>
  </si>
  <si>
    <t>280-302 · SS-Enrollment</t>
  </si>
  <si>
    <t>280-303 · SS-Moving Cost</t>
  </si>
  <si>
    <t>Total 280-300 · SS-Purchased Prof. &amp; Tech Servi</t>
  </si>
  <si>
    <t>Total 10-2800 · Support Services-Central</t>
  </si>
  <si>
    <t>10-3100 · School Nutrition Program</t>
  </si>
  <si>
    <t>310-184 · SNP - Cafeteria</t>
  </si>
  <si>
    <t>310-570 · SNP-Food Service Management</t>
  </si>
  <si>
    <t>310-630 · SNP-Food Supplies</t>
  </si>
  <si>
    <t>310-631 · SNP - Beverage</t>
  </si>
  <si>
    <t>310-632 · SNP-Meals</t>
  </si>
  <si>
    <t>310-630 · SNP-Food Supplies - Other</t>
  </si>
  <si>
    <t>Total 310-630 · SNP-Food Supplies</t>
  </si>
  <si>
    <t>Total 10-3100 · School Nutrition Program</t>
  </si>
  <si>
    <t>10-4000 · Facility Acquisition &amp; Construc</t>
  </si>
  <si>
    <t>400-720 · FAC - Building construction</t>
  </si>
  <si>
    <t>400-810 · FAC - Dues &amp; Fees</t>
  </si>
  <si>
    <t>Total 10-4000 · Facility Acquisition &amp; Construc</t>
  </si>
  <si>
    <t>10-5000 · Other Outlays</t>
  </si>
  <si>
    <t>Total Expense</t>
  </si>
  <si>
    <t>Net Ordinary Income</t>
  </si>
  <si>
    <t>Net Income</t>
  </si>
  <si>
    <t>Balance Sheet</t>
  </si>
  <si>
    <t>10-1011 · BOA -Operating Acct Chkg #5120</t>
  </si>
  <si>
    <t>10-1012 · BOA -Debit/Credit Cards #5318</t>
  </si>
  <si>
    <t>10-1013 · BOA- Cafeteria Acct Chkg #3784</t>
  </si>
  <si>
    <t>10-1014 · BOA -Extended Day Chkg #4907</t>
  </si>
  <si>
    <t>10-1015 · BOA -Reserve Fund Chkg #5292</t>
  </si>
  <si>
    <t>10-1016 · BOA -Stdn Activ #9405</t>
  </si>
  <si>
    <t>10-1017 · BOA -Payroll Acct Chkg #9397</t>
  </si>
  <si>
    <t>1072 · Bill.com Money Out Clearing</t>
  </si>
  <si>
    <t>Total Checking/Savings</t>
  </si>
  <si>
    <t>Accounts Receivable</t>
  </si>
  <si>
    <t>10-142 · Grants Receivable</t>
  </si>
  <si>
    <t>142-2 · Title 1</t>
  </si>
  <si>
    <t>Total 10-142 · Grants Receivable</t>
  </si>
  <si>
    <t>Total Accounts Receivable</t>
  </si>
  <si>
    <t>10-181 · Prepaid Expense</t>
  </si>
  <si>
    <t>Total Other Current Assets</t>
  </si>
  <si>
    <t>Property Plant &amp; Equip</t>
  </si>
  <si>
    <t>241-5 · MODULAR UNIT</t>
  </si>
  <si>
    <t>Total Property Plant &amp; Equip</t>
  </si>
  <si>
    <t>10-221 · Leasehold Improvements</t>
  </si>
  <si>
    <t>10-222 · Accumulated Depreciation</t>
  </si>
  <si>
    <t>10-241 · Furniture and Equipment</t>
  </si>
  <si>
    <t>241-1 · Furnitures</t>
  </si>
  <si>
    <t>241-2 · Computers</t>
  </si>
  <si>
    <t>241-3 · Equipments</t>
  </si>
  <si>
    <t>241-4 · Software</t>
  </si>
  <si>
    <t>Total 10-241 · Furniture and Equipment</t>
  </si>
  <si>
    <t>10-251 · Construction in Progress</t>
  </si>
  <si>
    <t>15500 · Facility Construction</t>
  </si>
  <si>
    <t>Total Fixed Assets</t>
  </si>
  <si>
    <t>LIABILITIES &amp; EQUITY</t>
  </si>
  <si>
    <t>10-421 · Accounts Payable</t>
  </si>
  <si>
    <t>Total Accounts Payable</t>
  </si>
  <si>
    <t>Credit Cards</t>
  </si>
  <si>
    <t>10-1019 · BOA-Mastercard #6821/0330</t>
  </si>
  <si>
    <t>Total Credit Cards</t>
  </si>
  <si>
    <t>10-422 · Payroll Liabilities</t>
  </si>
  <si>
    <t>422-2 · Health Benefits</t>
  </si>
  <si>
    <t>422-5 · Payroll Clearing</t>
  </si>
  <si>
    <t>10-422 · Payroll Liabilities - Other</t>
  </si>
  <si>
    <t>Total 10-422 · Payroll Liabilities</t>
  </si>
  <si>
    <t>10-432 · Construction Payable</t>
  </si>
  <si>
    <t>10-473 · Teacher's Retirement Payable</t>
  </si>
  <si>
    <t>22200 · Accrued Liabilities</t>
  </si>
  <si>
    <t>Total Other Current Liabilities</t>
  </si>
  <si>
    <t>10-740 · Unrestricted Net Assets</t>
  </si>
  <si>
    <t>Total Equity</t>
  </si>
  <si>
    <t>Profit &amp; Loss by Class</t>
  </si>
  <si>
    <t>SNP</t>
  </si>
  <si>
    <t>QBE - Other</t>
  </si>
  <si>
    <t>Kindergarten Field Trip</t>
  </si>
  <si>
    <t>(GRANTS)</t>
  </si>
  <si>
    <t>Total GRANTS</t>
  </si>
  <si>
    <t>(QBE)</t>
  </si>
  <si>
    <t>Total QBE</t>
  </si>
  <si>
    <t>(Student Activites)</t>
  </si>
  <si>
    <t>Total Student Activites</t>
  </si>
  <si>
    <t>TOTAL</t>
  </si>
  <si>
    <t>Aflac</t>
  </si>
  <si>
    <t>Avolon Accounting &amp; Business Services</t>
  </si>
  <si>
    <t>Keith Roberts</t>
  </si>
  <si>
    <t>Mobile Modular Management Corporation</t>
  </si>
  <si>
    <t>Piccadilly Restaurants*</t>
  </si>
  <si>
    <t>Transamerica Life Ins. Company</t>
  </si>
  <si>
    <t>TRSGA</t>
  </si>
  <si>
    <t>Valic</t>
  </si>
  <si>
    <t>Xerox Corporation</t>
  </si>
  <si>
    <t>General Ledger</t>
  </si>
  <si>
    <t>Type</t>
  </si>
  <si>
    <t>Date</t>
  </si>
  <si>
    <t>Num</t>
  </si>
  <si>
    <t>Name</t>
  </si>
  <si>
    <t>Memo</t>
  </si>
  <si>
    <t>Split</t>
  </si>
  <si>
    <t>Credit</t>
  </si>
  <si>
    <t>Balance</t>
  </si>
  <si>
    <t>10-422-5</t>
  </si>
  <si>
    <t>Total 10-422-5</t>
  </si>
  <si>
    <t>10-475-2</t>
  </si>
  <si>
    <t>Total 10-475-2</t>
  </si>
  <si>
    <t>100100</t>
  </si>
  <si>
    <t>Total 100100</t>
  </si>
  <si>
    <t>200118</t>
  </si>
  <si>
    <t>Total 200118</t>
  </si>
  <si>
    <t>240-310</t>
  </si>
  <si>
    <t>Total 240-310</t>
  </si>
  <si>
    <t>BOA -Stdn Activities</t>
  </si>
  <si>
    <t>Total BOA -Stdn Activities</t>
  </si>
  <si>
    <t>My Payment Plus</t>
  </si>
  <si>
    <t>Total My Payment Plus</t>
  </si>
  <si>
    <t>General Journal</t>
  </si>
  <si>
    <t>Bill.Com</t>
  </si>
  <si>
    <t>Bill Pmt -Check</t>
  </si>
  <si>
    <t>Check</t>
  </si>
  <si>
    <t>Transfer</t>
  </si>
  <si>
    <t>BANK OF AMERICA</t>
  </si>
  <si>
    <t>ACH</t>
  </si>
  <si>
    <t>Deposit</t>
  </si>
  <si>
    <t>Netchex</t>
  </si>
  <si>
    <t>Gabriel Hoskins</t>
  </si>
  <si>
    <t>Total 10-1011 · BOA -Operating Acct Chkg #5120</t>
  </si>
  <si>
    <t>MSFT</t>
  </si>
  <si>
    <t>Public Storage</t>
  </si>
  <si>
    <t>Total 10-1012 · BOA -Debit/Credit Cards #5318</t>
  </si>
  <si>
    <t>Transfirst</t>
  </si>
  <si>
    <t>Total 10-1013 · BOA- Cafeteria Acct Chkg #3784</t>
  </si>
  <si>
    <t>Total 10-1014 · BOA -Extended Day Chkg #4907</t>
  </si>
  <si>
    <t>Total 10-1015 · BOA -Reserve Fund Chkg #5292</t>
  </si>
  <si>
    <t>-SPLIT-</t>
  </si>
  <si>
    <t>Total 10-1016 · BOA -Stdn Activ #9405</t>
  </si>
  <si>
    <t>Total 10-1017 · BOA -Payroll Acct Chkg #9397</t>
  </si>
  <si>
    <t>1071 · Bill.com Money In Clearing</t>
  </si>
  <si>
    <t>Total 1071 · Bill.com Money In Clearing</t>
  </si>
  <si>
    <t>Bill.com</t>
  </si>
  <si>
    <t>Sirrender Group, LLC</t>
  </si>
  <si>
    <t>GEORGIA POWER 75231-41001</t>
  </si>
  <si>
    <t>Nationwide Insurance</t>
  </si>
  <si>
    <t>DOAS  Flexible Benefits Investment</t>
  </si>
  <si>
    <t>Total 1072 · Bill.com Money Out Clearing</t>
  </si>
  <si>
    <t>10-121 · Taxes Receivable</t>
  </si>
  <si>
    <t>Total 10-121 · Taxes Receivable</t>
  </si>
  <si>
    <t>142-1 · Lunch Program Reimbursement</t>
  </si>
  <si>
    <t>Total 142-1 · Lunch Program Reimbursement</t>
  </si>
  <si>
    <t>Total 142-2 · Title 1</t>
  </si>
  <si>
    <t>10-142 · Grants Receivable - Other</t>
  </si>
  <si>
    <t>Total 10-142 · Grants Receivable - Other</t>
  </si>
  <si>
    <t>10-153 · Accounts Receivable</t>
  </si>
  <si>
    <t>153-1 · AR Travel Advance</t>
  </si>
  <si>
    <t>Total 153-1 · AR Travel Advance</t>
  </si>
  <si>
    <t>153-2 · AR Employees Health Insurance</t>
  </si>
  <si>
    <t>Total 153-2 · AR Employees Health Insurance</t>
  </si>
  <si>
    <t>153-3 · AR Other</t>
  </si>
  <si>
    <t>Total 153-3 · AR Other</t>
  </si>
  <si>
    <t>10-153 · Accounts Receivable - Other</t>
  </si>
  <si>
    <t>Total 10-153 · Accounts Receivable - Other</t>
  </si>
  <si>
    <t>Total 10-153 · Accounts Receivable</t>
  </si>
  <si>
    <t>10-199 · L/R Employee Repayments</t>
  </si>
  <si>
    <t>Total 10-199 · L/R Employee Repayments</t>
  </si>
  <si>
    <t>10-1018 · Undeposited Funds</t>
  </si>
  <si>
    <t>Total 10-1018 · Undeposited Funds</t>
  </si>
  <si>
    <t>New Birth Missionary Baptist Church</t>
  </si>
  <si>
    <t>Selective Insurance Company of America _2</t>
  </si>
  <si>
    <t>The Hartford Ins</t>
  </si>
  <si>
    <t>Total 10-181 · Prepaid Expense</t>
  </si>
  <si>
    <t>10-240 · Inventory</t>
  </si>
  <si>
    <t>Total 10-240 · Inventory</t>
  </si>
  <si>
    <t>Accum Dep</t>
  </si>
  <si>
    <t>Total Accum Dep</t>
  </si>
  <si>
    <t>Total 241-5 · MODULAR UNIT</t>
  </si>
  <si>
    <t>Property Plant &amp; Equip - Other</t>
  </si>
  <si>
    <t>Total Property Plant &amp; Equip - Other</t>
  </si>
  <si>
    <t>Total 10-221 · Leasehold Improvements</t>
  </si>
  <si>
    <t>Total 10-222 · Accumulated Depreciation</t>
  </si>
  <si>
    <t>Total 241-1 · Furnitures</t>
  </si>
  <si>
    <t>Total 241-2 · Computers</t>
  </si>
  <si>
    <t>Total 241-3 · Equipments</t>
  </si>
  <si>
    <t>Total 241-4 · Software</t>
  </si>
  <si>
    <t>10-241 · Furniture and Equipment - Other</t>
  </si>
  <si>
    <t>Total 10-241 · Furniture and Equipment - Other</t>
  </si>
  <si>
    <t>Total 10-251 · Construction in Progress</t>
  </si>
  <si>
    <t>Total 15500 · Facility Construction</t>
  </si>
  <si>
    <t>18000 · Marketable Securities</t>
  </si>
  <si>
    <t>Total 18000 · Marketable Securities</t>
  </si>
  <si>
    <t>18600 · Other Assets</t>
  </si>
  <si>
    <t>Total 18600 · Other Assets</t>
  </si>
  <si>
    <t>18700 · Security Deposits Asset</t>
  </si>
  <si>
    <t>Total 18700 · Security Deposits Asset</t>
  </si>
  <si>
    <t>Bill</t>
  </si>
  <si>
    <t>422-4 · Other Payroll Benefits</t>
  </si>
  <si>
    <t>Total 10-421 · Accounts Payable</t>
  </si>
  <si>
    <t>Credit Card Charge</t>
  </si>
  <si>
    <t>GOOGLE</t>
  </si>
  <si>
    <t>Total 10-1019 · BOA-Mastercard #6821/0330</t>
  </si>
  <si>
    <t>10-1020 · BOA-Corp Account #6821</t>
  </si>
  <si>
    <t>Total 10-1020 · BOA-Corp Account #6821</t>
  </si>
  <si>
    <t>Online Taxes</t>
  </si>
  <si>
    <t>Total Online Taxes</t>
  </si>
  <si>
    <t>Benefits &amp;  Retirement</t>
  </si>
  <si>
    <t>Total Benefits &amp;  Retirement</t>
  </si>
  <si>
    <t>Insurance - Health</t>
  </si>
  <si>
    <t>Total Insurance - Health</t>
  </si>
  <si>
    <t>Miscellaneous</t>
  </si>
  <si>
    <t>Total Miscellaneous</t>
  </si>
  <si>
    <t>422-1 · Teacher Retirement Plan</t>
  </si>
  <si>
    <t>Total 422-1 · Teacher Retirement Plan</t>
  </si>
  <si>
    <t>Employee</t>
  </si>
  <si>
    <t>Total Employee</t>
  </si>
  <si>
    <t>Employer</t>
  </si>
  <si>
    <t>Total Employer</t>
  </si>
  <si>
    <t>422-2 · Health Benefits - Other</t>
  </si>
  <si>
    <t>Total 422-2 · Health Benefits - Other</t>
  </si>
  <si>
    <t>Total 422-2 · Health Benefits</t>
  </si>
  <si>
    <t>422-3 · Payroll Taxes</t>
  </si>
  <si>
    <t>Federal Income Tax</t>
  </si>
  <si>
    <t>Total Federal Income Tax</t>
  </si>
  <si>
    <t>Federal Unemployment (FUTA)</t>
  </si>
  <si>
    <t>Total Federal Unemployment (FUTA)</t>
  </si>
  <si>
    <t>GA  Adm Asm</t>
  </si>
  <si>
    <t>Total GA  Adm Asm</t>
  </si>
  <si>
    <t>GA Income tax</t>
  </si>
  <si>
    <t>Total GA Income tax</t>
  </si>
  <si>
    <t>GA Unemployment</t>
  </si>
  <si>
    <t>Total GA Unemployment</t>
  </si>
  <si>
    <t>Medicare-Employee</t>
  </si>
  <si>
    <t>Total Medicare-Employee</t>
  </si>
  <si>
    <t>Medicare-Employer</t>
  </si>
  <si>
    <t>Total Medicare-Employer</t>
  </si>
  <si>
    <t>Social Security-Employee</t>
  </si>
  <si>
    <t>Total Social Security-Employee</t>
  </si>
  <si>
    <t>Social Security-Employer</t>
  </si>
  <si>
    <t>Total Social Security-Employer</t>
  </si>
  <si>
    <t>422-3 · Payroll Taxes - Other</t>
  </si>
  <si>
    <t>Total 422-3 · Payroll Taxes - Other</t>
  </si>
  <si>
    <t>Total 422-3 · Payroll Taxes</t>
  </si>
  <si>
    <t>Total 422-4 · Other Payroll Benefits</t>
  </si>
  <si>
    <t>Total 422-5 · Payroll Clearing</t>
  </si>
  <si>
    <t>422-6 · Salary &amp; Wages</t>
  </si>
  <si>
    <t>Total 422-6 · Salary &amp; Wages</t>
  </si>
  <si>
    <t>422-7 · Garnishment</t>
  </si>
  <si>
    <t>Total 422-7 · Garnishment</t>
  </si>
  <si>
    <t>Total 10-422 · Payroll Liabilities - Other</t>
  </si>
  <si>
    <t>10-423 · Sunshine Club</t>
  </si>
  <si>
    <t>Total 10-423 · Sunshine Club</t>
  </si>
  <si>
    <t>Total 10-432 · Construction Payable</t>
  </si>
  <si>
    <t>Total 10-473 · Teacher's Retirement Payable</t>
  </si>
  <si>
    <t>10-475 · Group Heath Insurance Payable</t>
  </si>
  <si>
    <t>Total 10-475 · Group Heath Insurance Payable</t>
  </si>
  <si>
    <t>10-479 · Other Payroll Withhold Payable</t>
  </si>
  <si>
    <t>Total 10-479 · Other Payroll Withhold Payable</t>
  </si>
  <si>
    <t>21000 · Note Payable-Melvin Johnson</t>
  </si>
  <si>
    <t>Total 21000 · Note Payable-Melvin Johnson</t>
  </si>
  <si>
    <t>Total 22200 · Accrued Liabilities</t>
  </si>
  <si>
    <t>230-250 · GA-SUI</t>
  </si>
  <si>
    <t>Total 230-250 · GA-SUI</t>
  </si>
  <si>
    <t>24110 · Other Payroll w/h</t>
  </si>
  <si>
    <t>Total 24110 · Other Payroll w/h</t>
  </si>
  <si>
    <t>24130 · Garnishment</t>
  </si>
  <si>
    <t>Total 24130 · Garnishment</t>
  </si>
  <si>
    <t>27200 · Other Liabilities</t>
  </si>
  <si>
    <t>Total 27200 · Other Liabilities</t>
  </si>
  <si>
    <t>27500 · Deferred Rent</t>
  </si>
  <si>
    <t>Total 27500 · Deferred Rent</t>
  </si>
  <si>
    <t>10-700 · Opening Bal. Equity</t>
  </si>
  <si>
    <t>Total 10-700 · Opening Bal. Equity</t>
  </si>
  <si>
    <t>10-730 · Restricted Net Assets</t>
  </si>
  <si>
    <t>Total 10-730 · Restricted Net Assets</t>
  </si>
  <si>
    <t>10-731 · Restricted Net Assets.</t>
  </si>
  <si>
    <t>Total 10-731 · Restricted Net Assets.</t>
  </si>
  <si>
    <t>Total 10-740 · Unrestricted Net Assets</t>
  </si>
  <si>
    <t>Total 1220-1 · Donations-Corp</t>
  </si>
  <si>
    <t>Total 1220-2 · Donations-Individual</t>
  </si>
  <si>
    <t>1220-3 · Donations-Public</t>
  </si>
  <si>
    <t>Total 1220-3 · Donations-Public</t>
  </si>
  <si>
    <t>Total 1220 · Donations - Other</t>
  </si>
  <si>
    <t>Total 1225 · Fund raising/Misc. Sales</t>
  </si>
  <si>
    <t>Total 1226-1 · Lunch Program-Students Meals</t>
  </si>
  <si>
    <t>Total 1226-2 · Student Activities</t>
  </si>
  <si>
    <t>Total 1226-3 · Misc</t>
  </si>
  <si>
    <t>1226-4 · Lunch Program-Adult Meals</t>
  </si>
  <si>
    <t>Total 1226-4 · Lunch Program-Adult Meals</t>
  </si>
  <si>
    <t>1226 · Other local resources - Other</t>
  </si>
  <si>
    <t>Total 1226 · Other local resources - Other</t>
  </si>
  <si>
    <t>1340 · Tuition From Other Source (ASP)</t>
  </si>
  <si>
    <t>Total 1340 · Tuition From Other Source (ASP)</t>
  </si>
  <si>
    <t>Total 1500 · Investment Income</t>
  </si>
  <si>
    <t>1800 · Community Service Activities</t>
  </si>
  <si>
    <t>Total 1800 · Community Service Activities</t>
  </si>
  <si>
    <t>Total 3120 · Total Quality Basic Education F</t>
  </si>
  <si>
    <t>Total 3125 · State Grants</t>
  </si>
  <si>
    <t>3800 · Other DOE Grants</t>
  </si>
  <si>
    <t>Total 3800 · Other DOE Grants</t>
  </si>
  <si>
    <t>10-0000 · Revenues - Other</t>
  </si>
  <si>
    <t>Total 10-0000 · Revenues - Other</t>
  </si>
  <si>
    <t>46400 · Other Types of Income</t>
  </si>
  <si>
    <t>Total 46400 · Other Types of Income</t>
  </si>
  <si>
    <t>47210 · Instructional Income</t>
  </si>
  <si>
    <t>Total 47210 · Instructional Income</t>
  </si>
  <si>
    <t>47230 · Membership Dues</t>
  </si>
  <si>
    <t>Total 47230 · Membership Dues</t>
  </si>
  <si>
    <t>Total 47250 · Lunch Program</t>
  </si>
  <si>
    <t>47240 · Program Service Fees - Other</t>
  </si>
  <si>
    <t>Total 47240 · Program Service Fees - Other</t>
  </si>
  <si>
    <t>49900 · Uncategorized Income</t>
  </si>
  <si>
    <t>Total 49900 · Uncategorized Income</t>
  </si>
  <si>
    <t>Online Discount</t>
  </si>
  <si>
    <t>Total Online Discount</t>
  </si>
  <si>
    <t>50000 · Cost of Goods Sold</t>
  </si>
  <si>
    <t>Total 50000 · Cost of Goods Sold</t>
  </si>
  <si>
    <t>51000 · PROGRAM SERVICES</t>
  </si>
  <si>
    <t>Total 51000 · PROGRAM SERVICES</t>
  </si>
  <si>
    <t>52000 · DIRECT LABOR</t>
  </si>
  <si>
    <t>Total 52000 · DIRECT LABOR</t>
  </si>
  <si>
    <t>54000 · CONTRACT LABOR</t>
  </si>
  <si>
    <t>Total 54000 · CONTRACT LABOR</t>
  </si>
  <si>
    <t>Medicare</t>
  </si>
  <si>
    <t>Total Medicare</t>
  </si>
  <si>
    <t>Total 100-110 · Inst-Teachers</t>
  </si>
  <si>
    <t>Total 100-113 · Inst-Subs (Certified)</t>
  </si>
  <si>
    <t>100-114 · Inst-Subs (Non-certified)</t>
  </si>
  <si>
    <t>Total 100-114 · Inst-Subs (Non-certified)</t>
  </si>
  <si>
    <t>Total 100-118 · Inst-PE/Art/Music/Foreign Lang.</t>
  </si>
  <si>
    <t>Total 100-140 · Inst-Aids and Parapro</t>
  </si>
  <si>
    <t>100-199 · Inst-Teacher Stipend</t>
  </si>
  <si>
    <t>Total 100-199 · Inst-Teacher Stipend</t>
  </si>
  <si>
    <t>100-200 · Inst-Employee Benefits</t>
  </si>
  <si>
    <t>Total 100-200 · Inst-Employee Benefits</t>
  </si>
  <si>
    <t>Total 100-210 · Inst-State Health Insurance</t>
  </si>
  <si>
    <t>Total 100-220 · Inst-FICA</t>
  </si>
  <si>
    <t>Total 100-230 · Inst-TRS</t>
  </si>
  <si>
    <t>Total 100-250 · Inst-Unemployment</t>
  </si>
  <si>
    <t>Total 100-260 · Inst-Workers Comp</t>
  </si>
  <si>
    <t>Total 100-270 · Inst -403B Plan</t>
  </si>
  <si>
    <t>Total 100-290 · Inst-Other Employee Benefits</t>
  </si>
  <si>
    <t>100-321 · Inst-Contract Teacher</t>
  </si>
  <si>
    <t>Total 100-321 · Inst-Contract Teacher</t>
  </si>
  <si>
    <t>100-443 · Inst-Rental of Computer Equipme</t>
  </si>
  <si>
    <t>Total 100-443 · Inst-Rental of Computer Equipme</t>
  </si>
  <si>
    <t>Total 100-609 · Inst-Curriculum Materials</t>
  </si>
  <si>
    <t>Total 100-610 · Inst-Supplies</t>
  </si>
  <si>
    <t>Total 100-611 · Supplies Technology</t>
  </si>
  <si>
    <t>Total 100-612 · Inst-Software</t>
  </si>
  <si>
    <t>Total 100-615 · Inst-Expendable Equip</t>
  </si>
  <si>
    <t>Total 100-616 · Inst-Expendable Computer Equip</t>
  </si>
  <si>
    <t>Total 100-641 · Inst-Textbooks</t>
  </si>
  <si>
    <t>100-890 · Inst-STEM Start up Costs</t>
  </si>
  <si>
    <t>Total 100-890 · Inst-STEM Start up Costs</t>
  </si>
  <si>
    <t>10-1000 · Instruction - Other</t>
  </si>
  <si>
    <t>Total 10-1000 · Instruction - Other</t>
  </si>
  <si>
    <t>210-110 · SST Coordinator</t>
  </si>
  <si>
    <t>Total 210-110 · SST Coordinator</t>
  </si>
  <si>
    <t>Total 210-163 · PS - Nurse</t>
  </si>
  <si>
    <t>Total 210-172 · PS-Counselor</t>
  </si>
  <si>
    <t>210-184 · PS - Nutrition</t>
  </si>
  <si>
    <t>Total 210-184 · PS - Nutrition</t>
  </si>
  <si>
    <t>Total 210-200 · PS-Employee Benefits</t>
  </si>
  <si>
    <t>Total 210-210 · PS-State Health Insurance</t>
  </si>
  <si>
    <t>Total 210-220 · PS-FICA</t>
  </si>
  <si>
    <t>Total 210-230 · PS-TRS</t>
  </si>
  <si>
    <t>Total 210-250 · PS-Unemployment</t>
  </si>
  <si>
    <t>Total 210-260 · PS-Workers Comp</t>
  </si>
  <si>
    <t>Total 210-270 · PS-403-B</t>
  </si>
  <si>
    <t>Total 210-301 · PS-Student Development</t>
  </si>
  <si>
    <t>Total 210-302 · PS-Student Activities</t>
  </si>
  <si>
    <t>Total 210-303 · PS-Student Trips</t>
  </si>
  <si>
    <t>Total 210-304 · PS - Food Supplies</t>
  </si>
  <si>
    <t>Total 210-305 · PS-Student Leadership Speakers</t>
  </si>
  <si>
    <t>210-306 · PS-Lunch and Learn_Student Lead</t>
  </si>
  <si>
    <t>Total 210-306 · PS-Lunch and Learn_Student Lead</t>
  </si>
  <si>
    <t>Total 210-308 · PS-Purchased Profess Serv Other</t>
  </si>
  <si>
    <t>Total 210-300 · PS-Purchased Professional Servi - Other</t>
  </si>
  <si>
    <t>210-323 · PS-Contracted Counselor</t>
  </si>
  <si>
    <t>Total 210-323 · PS-Contracted Counselor</t>
  </si>
  <si>
    <t>Total 210-610 · PS-Supplies</t>
  </si>
  <si>
    <t>210-612 · PS-Dora/Doma</t>
  </si>
  <si>
    <t>Total 210-612 · PS-Dora/Doma</t>
  </si>
  <si>
    <t>Total 210-810 · PS-Dues and Fees</t>
  </si>
  <si>
    <t>10-2100 · Pupil Services - Other</t>
  </si>
  <si>
    <t>Total 10-2100 · Pupil Services - Other</t>
  </si>
  <si>
    <t>221-113 · Substitutes for Staff Developme</t>
  </si>
  <si>
    <t>Total 221-113 · Substitutes for Staff Developme</t>
  </si>
  <si>
    <t>221-190 · IIS-Other Management Personnel</t>
  </si>
  <si>
    <t>Total 221-190 · IIS-Other Management Personnel</t>
  </si>
  <si>
    <t>Total 221-191 · IIS-Other Management Counselor</t>
  </si>
  <si>
    <t>Total 221-200 · IIS-Employee Benefits</t>
  </si>
  <si>
    <t>Total 221-210 · IIS-State Health Insurance</t>
  </si>
  <si>
    <t>Total 221-220 · IIS-FICA</t>
  </si>
  <si>
    <t>Total 221-230 · IIS-TRS</t>
  </si>
  <si>
    <t>Total 221-250 · IIS-Unemployment</t>
  </si>
  <si>
    <t>Total 221-260 · IIS-Workers Comp</t>
  </si>
  <si>
    <t>Total 221-270 · IIS-403B</t>
  </si>
  <si>
    <t>Total 301. · IIS-Purch - Training</t>
  </si>
  <si>
    <t>Total 302. · IIS-Purch - Staff Development</t>
  </si>
  <si>
    <t>303. · IIS-Purch - Staff Recruitment</t>
  </si>
  <si>
    <t>Total 303. · IIS-Purch - Staff Recruitment</t>
  </si>
  <si>
    <t>Total 221-300 · IIS-Purchased Prof. Services - Other</t>
  </si>
  <si>
    <t>Total 221-302 · Staff Development</t>
  </si>
  <si>
    <t>Total 221-580 · IIS-Travel</t>
  </si>
  <si>
    <t>Total 221-610 · IIS-Supplies</t>
  </si>
  <si>
    <t>221-642 · IIS-Periodicals</t>
  </si>
  <si>
    <t>Total 221-642 · IIS-Periodicals</t>
  </si>
  <si>
    <t>221-810 · IIS-Dues and Fees</t>
  </si>
  <si>
    <t>Total 221-810 · IIS-Dues and Fees</t>
  </si>
  <si>
    <t>10-2210 · Improvement of Instruct Service - Other</t>
  </si>
  <si>
    <t>Total 10-2210 · Improvement of Instruct Service - Other</t>
  </si>
  <si>
    <t>10-2213 · Instructional Staff Training</t>
  </si>
  <si>
    <t>213-113 · IST-Sub/Temporary Employee</t>
  </si>
  <si>
    <t>Total 213-113 · IST-Sub/Temporary Employee</t>
  </si>
  <si>
    <t>10-2213 · Instructional Staff Training - Other</t>
  </si>
  <si>
    <t>Total 10-2213 · Instructional Staff Training - Other</t>
  </si>
  <si>
    <t>Total 10-2213 · Instructional Staff Training</t>
  </si>
  <si>
    <t>10-2220 · Educational Media Services</t>
  </si>
  <si>
    <t>222-140 · Parapro</t>
  </si>
  <si>
    <t>Total 222-140 · Parapro</t>
  </si>
  <si>
    <t>222-165 · EMS-Media Specialist</t>
  </si>
  <si>
    <t>Total 222-165 · EMS-Media Specialist</t>
  </si>
  <si>
    <t>222-200 · EMS-Employee Benefits</t>
  </si>
  <si>
    <t>Total 222-200 · EMS-Employee Benefits</t>
  </si>
  <si>
    <t>222-220 · EMS-FICA</t>
  </si>
  <si>
    <t>Total 222-220 · EMS-FICA</t>
  </si>
  <si>
    <t>222-610 · EMS-Supplies</t>
  </si>
  <si>
    <t>Total 222-610 · EMS-Supplies</t>
  </si>
  <si>
    <t>222-611 · EMS-Supplies Technology</t>
  </si>
  <si>
    <t>Total 222-611 · EMS-Supplies Technology</t>
  </si>
  <si>
    <t>222-612 · EMS-Computer Software</t>
  </si>
  <si>
    <t>Total 222-612 · EMS-Computer Software</t>
  </si>
  <si>
    <t>222-615 · EMS-Expendable Equip</t>
  </si>
  <si>
    <t>Total 222-615 · EMS-Expendable Equip</t>
  </si>
  <si>
    <t>222-616 · EMS-Expendable Computer Equip</t>
  </si>
  <si>
    <t>Total 222-616 · EMS-Expendable Computer Equip</t>
  </si>
  <si>
    <t>222-811 · EMS-Region or Cty Library Dues</t>
  </si>
  <si>
    <t>Total 222-811 · EMS-Region or Cty Library Dues</t>
  </si>
  <si>
    <t>10-2220 · Educational Media Services - Other</t>
  </si>
  <si>
    <t>Total 10-2220 · Educational Media Services - Other</t>
  </si>
  <si>
    <t>Total 10-2220 · Educational Media Services</t>
  </si>
  <si>
    <t>10-2230 · Federal Grant Administration</t>
  </si>
  <si>
    <t>223-110 · Grant-Salaries</t>
  </si>
  <si>
    <t>Total 223-110 · Grant-Salaries</t>
  </si>
  <si>
    <t>223-200 · Grant-Employee Benefits</t>
  </si>
  <si>
    <t>Total 223-200 · Grant-Employee Benefits</t>
  </si>
  <si>
    <t>223-220 · Grant-FICA</t>
  </si>
  <si>
    <t>Total 223-220 · Grant-FICA</t>
  </si>
  <si>
    <t>223-330 · Grant-Purchased Prof &amp; Tech Sup</t>
  </si>
  <si>
    <t>Total 223-330 · Grant-Purchased Prof &amp; Tech Sup</t>
  </si>
  <si>
    <t>223-610 · Grant-Supplies</t>
  </si>
  <si>
    <t>Total 223-610 · Grant-Supplies</t>
  </si>
  <si>
    <t>223-611 · Grant-Supplies Technology</t>
  </si>
  <si>
    <t>Total 223-611 · Grant-Supplies Technology</t>
  </si>
  <si>
    <t>223-612 · Grant-Computer Software</t>
  </si>
  <si>
    <t>Total 223-612 · Grant-Computer Software</t>
  </si>
  <si>
    <t>223-615 · Grant-Expendable Equip</t>
  </si>
  <si>
    <t>Total 223-615 · Grant-Expendable Equip</t>
  </si>
  <si>
    <t>223-616 · Grant-Expendable Computer Equip</t>
  </si>
  <si>
    <t>Total 223-616 · Grant-Expendable Computer Equip</t>
  </si>
  <si>
    <t>223-811 · Grant-Region or Cty Library Due</t>
  </si>
  <si>
    <t>Total 223-811 · Grant-Region or Cty Library Due</t>
  </si>
  <si>
    <t>10-2230 · Federal Grant Administration - Other</t>
  </si>
  <si>
    <t>Total 10-2230 · Federal Grant Administration - Other</t>
  </si>
  <si>
    <t>Total 10-2230 · Federal Grant Administration</t>
  </si>
  <si>
    <t>230-142 · GA  - Clerical</t>
  </si>
  <si>
    <t>Total 230-142 · GA  - Clerical</t>
  </si>
  <si>
    <t>230-220 · GA-FICA</t>
  </si>
  <si>
    <t>Total 230-220 · GA-FICA</t>
  </si>
  <si>
    <t>230-230 · GA-TRS</t>
  </si>
  <si>
    <t>Total 230-230 · GA-TRS</t>
  </si>
  <si>
    <t>230-260 · GA-Workers' Comp</t>
  </si>
  <si>
    <t>Total 230-260 · GA-Workers' Comp</t>
  </si>
  <si>
    <t>Total 230-300 · GA-Purchased Professional &amp; Tec</t>
  </si>
  <si>
    <t>Total 230-332 · GA-Background Check &amp; Drug Test</t>
  </si>
  <si>
    <t>Total 230-520 · GA-Insurance(Other TAN Benefit)</t>
  </si>
  <si>
    <t>531 · GA-Commu-Website</t>
  </si>
  <si>
    <t>Total 531 · GA-Commu-Website</t>
  </si>
  <si>
    <t>Total 532 · GA-Commu-Internet</t>
  </si>
  <si>
    <t>Total 533 · GA-Commu-Telephone</t>
  </si>
  <si>
    <t>Total 534 · GA-Commu-Postage &amp; Supplies</t>
  </si>
  <si>
    <t>Total 535 · GA-Communication-Other</t>
  </si>
  <si>
    <t>230-530 · GA-Communication - Other</t>
  </si>
  <si>
    <t>Total 230-530 · GA-Communication - Other</t>
  </si>
  <si>
    <t>Total 230-580 · GA-Travel Employees</t>
  </si>
  <si>
    <t>Total 585-1 · GA-Meals</t>
  </si>
  <si>
    <t>Total 585-2 · GA-Travel</t>
  </si>
  <si>
    <t>Total 230-585 · GA-Travel Board Members - Other</t>
  </si>
  <si>
    <t>Total 230-590 · GA-Governance Board Initiatives</t>
  </si>
  <si>
    <t>Total 230-595 · GA-Security</t>
  </si>
  <si>
    <t>Total 230-610 · GA - Supplies</t>
  </si>
  <si>
    <t>Total 811 · GA-Dues-Banking &amp; Merchant Fee</t>
  </si>
  <si>
    <t>Total 812 · GA-Payroll Fees</t>
  </si>
  <si>
    <t>Total 813 · GA-Dues-Other Fees</t>
  </si>
  <si>
    <t>814 · GA-Dues &amp; Fees-Other</t>
  </si>
  <si>
    <t>Total 814 · GA-Dues &amp; Fees-Other</t>
  </si>
  <si>
    <t>230-810 · GA-Dues &amp; Fees - Other</t>
  </si>
  <si>
    <t>Total 230-810 · GA-Dues &amp; Fees - Other</t>
  </si>
  <si>
    <t>Total 230-890 · Other - Meals</t>
  </si>
  <si>
    <t>10-2300 · General Administration - Other</t>
  </si>
  <si>
    <t>Total 10-2300 · General Administration - Other</t>
  </si>
  <si>
    <t>Total 240-130 · SA-Director</t>
  </si>
  <si>
    <t>240-131 · SA-Assistant Principal</t>
  </si>
  <si>
    <t>Total 240-131 · SA-Assistant Principal</t>
  </si>
  <si>
    <t>240-140 · SA-Office Parapro</t>
  </si>
  <si>
    <t>Total 240-140 · SA-Office Parapro</t>
  </si>
  <si>
    <t>Total 240-142 · SA-Clerical</t>
  </si>
  <si>
    <t>Total 240-148 · SA-Accountant</t>
  </si>
  <si>
    <t>240-191 · SA-Office Manager</t>
  </si>
  <si>
    <t>Total 240-191 · SA-Office Manager</t>
  </si>
  <si>
    <t>Total 240-200 · SA-Employee Benefits</t>
  </si>
  <si>
    <t>Total 240-210 · SA-State Health Insurance</t>
  </si>
  <si>
    <t>Total 240-220 · SA-FICA</t>
  </si>
  <si>
    <t>Total 240-230 · SA-TRS</t>
  </si>
  <si>
    <t>Total 240-250 · SA-Unemployment</t>
  </si>
  <si>
    <t>Total 240-260 · SA-Workers' Comp</t>
  </si>
  <si>
    <t>Total 240-270 · SA-403B</t>
  </si>
  <si>
    <t>Total 301.. · SA-Purch-Audit</t>
  </si>
  <si>
    <t>Total 302.. · SA-Purch-Legal</t>
  </si>
  <si>
    <t>Total 303.. · SA-Purch-Consultant</t>
  </si>
  <si>
    <t>Total 307 · SA-Purch-Other</t>
  </si>
  <si>
    <t>Total 310 · SA-Purch-Tech</t>
  </si>
  <si>
    <t>Total 332 · Drug Testing, Fingerprinting</t>
  </si>
  <si>
    <t>240-300 · SA-Purchased Prof &amp; Tech Svcs - Other</t>
  </si>
  <si>
    <t>Total 240-300 · SA-Purchased Prof &amp; Tech Svcs - Other</t>
  </si>
  <si>
    <t>Total 360-1 · SA - Meals</t>
  </si>
  <si>
    <t>360-2 · SA - Entertainment</t>
  </si>
  <si>
    <t>Total 360-2 · SA - Entertainment</t>
  </si>
  <si>
    <t>240-360 · SA-Discretionary Fund - Other</t>
  </si>
  <si>
    <t>Total 240-360 · SA-Discretionary Fund - Other</t>
  </si>
  <si>
    <t>Total 361-1 · SA - Meals</t>
  </si>
  <si>
    <t>361-2 · SA - Entertainment</t>
  </si>
  <si>
    <t>Total 361-2 · SA - Entertainment</t>
  </si>
  <si>
    <t>Total 361-3 · SA - Lodging</t>
  </si>
  <si>
    <t>Total 361-4 · SA-Transportation</t>
  </si>
  <si>
    <t>Total 361-5 · SA-Other</t>
  </si>
  <si>
    <t>Total 240-361 · SA-Travel - Other</t>
  </si>
  <si>
    <t>Total 240-362 · SA-Printing &amp; Copies</t>
  </si>
  <si>
    <t>Total 240-443 · SA-Rental of Computer Equip</t>
  </si>
  <si>
    <t>Total 240-520 · SA-Insurance-Other TAN Benefit</t>
  </si>
  <si>
    <t>Total 240-534 · SA-Communication-Postage</t>
  </si>
  <si>
    <t>Total 240-530 · SA-Communication - Other</t>
  </si>
  <si>
    <t>Total 240-595 · SA-Other Purchased Services</t>
  </si>
  <si>
    <t>Total 240-610 · SA-Supplies</t>
  </si>
  <si>
    <t>Total 240-611 · SA-Supplies Technology</t>
  </si>
  <si>
    <t>Total 240-612 · SA-Computer Software</t>
  </si>
  <si>
    <t>Total 240-615 · SA-Expendable Equip</t>
  </si>
  <si>
    <t>Total 240-810 · SA-Dues &amp; Fees</t>
  </si>
  <si>
    <t>Total 240-812 · SA-Payroll Fees</t>
  </si>
  <si>
    <t>10-2400 · School Administration - Other</t>
  </si>
  <si>
    <t>Total 10-2400 · School Administration - Other</t>
  </si>
  <si>
    <t>Total 250-148 · SSB-Accountant</t>
  </si>
  <si>
    <t>250-200 · SSB-Employe Benefits</t>
  </si>
  <si>
    <t>Total 250-200 · SSB-Employe Benefits</t>
  </si>
  <si>
    <t>Total 250-300 · SSB-Purch. Prof. &amp; Tech Svcs</t>
  </si>
  <si>
    <t>10-2500 · Support Services - Business - Other</t>
  </si>
  <si>
    <t>Total 10-2500 · Support Services - Business - Other</t>
  </si>
  <si>
    <t>260-181 · Maintenance Staff</t>
  </si>
  <si>
    <t>Total 260-181 · Maintenance Staff</t>
  </si>
  <si>
    <t>260-186 · Custodial</t>
  </si>
  <si>
    <t>Total 260-186 · Custodial</t>
  </si>
  <si>
    <t>260-200 · MOP-Employee Benefits</t>
  </si>
  <si>
    <t>Total 260-200 · MOP-Employee Benefits</t>
  </si>
  <si>
    <t>Total 260-300 · MOPS-Purch. Prof. &amp; Tech Svcs.</t>
  </si>
  <si>
    <t>260-362 · MOPS-Travel</t>
  </si>
  <si>
    <t>Total 260-362 · MOPS-Travel</t>
  </si>
  <si>
    <t>Total 260-410 · MOPS-Water, Sewer, Cleaning</t>
  </si>
  <si>
    <t>431 · MOPS- R&amp;M- Ground</t>
  </si>
  <si>
    <t>Total 431 · MOPS- R&amp;M- Ground</t>
  </si>
  <si>
    <t>432 · MOPS-R&amp;M-Hvac</t>
  </si>
  <si>
    <t>Total 432 · MOPS-R&amp;M-Hvac</t>
  </si>
  <si>
    <t>Total 433 · MOPS-R&amp;M-Other</t>
  </si>
  <si>
    <t>Total 260-430 · MOPS-Repair and Maint. Svcs. - Other</t>
  </si>
  <si>
    <t>441-1 · MOP-STEM -Land Rental</t>
  </si>
  <si>
    <t>Total 441-1 · MOP-STEM -Land Rental</t>
  </si>
  <si>
    <t>Total 441-2 · MOP-Chapel Facility Leasing</t>
  </si>
  <si>
    <t>Total 441-3 · MOP-Building Rental</t>
  </si>
  <si>
    <t>260-441 · MOP - Building Rental - Other</t>
  </si>
  <si>
    <t>Total 260-441 · MOP - Building Rental - Other</t>
  </si>
  <si>
    <t>Total 444-1 · Mult-Purpose Room Rental</t>
  </si>
  <si>
    <t>Total 444-2 · Gym Rental</t>
  </si>
  <si>
    <t>Total 444-3 · Other</t>
  </si>
  <si>
    <t>260-444 · MOPS-Other Rentals - Other</t>
  </si>
  <si>
    <t>Total 260-444 · MOPS-Other Rentals - Other</t>
  </si>
  <si>
    <t>260-490 · MOPS-Other Purchased Property</t>
  </si>
  <si>
    <t>Total 260-490 · MOPS-Other Purchased Property</t>
  </si>
  <si>
    <t>Total 260-520 · MOPS-Insurance (Non-Employee)</t>
  </si>
  <si>
    <t>Total 260-530 · MOPS-Communications</t>
  </si>
  <si>
    <t>Total 260-610 · MOPS-Supplies</t>
  </si>
  <si>
    <t>Total 260-615 · MOPS-Expendable Equip</t>
  </si>
  <si>
    <t>620-1 · STEM-Utility</t>
  </si>
  <si>
    <t>Total 620-1 · STEM-Utility</t>
  </si>
  <si>
    <t>260-620 · MOPS-Energy - Other</t>
  </si>
  <si>
    <t>Total 260-620 · MOPS-Energy - Other</t>
  </si>
  <si>
    <t>Total 260-620 · MOPS-Energy</t>
  </si>
  <si>
    <t>260-742 · MOPS-Depreciation</t>
  </si>
  <si>
    <t>Total 260-742 · MOPS-Depreciation</t>
  </si>
  <si>
    <t>260-810 · MOPS-Dues and Fees</t>
  </si>
  <si>
    <t>Total 260-810 · MOPS-Dues and Fees</t>
  </si>
  <si>
    <t>10-2600 · Maint &amp; Oper - Plant Services - Other</t>
  </si>
  <si>
    <t>Total 10-2600 · Maint &amp; Oper - Plant Services - Other</t>
  </si>
  <si>
    <t>Total 270-519 · Student Transportation*</t>
  </si>
  <si>
    <t>10-2700 · Student Transportation Service - Other</t>
  </si>
  <si>
    <t>Total 10-2700 · Student Transportation Service - Other</t>
  </si>
  <si>
    <t>Total 280-301 · SS-Advertisment &amp; Promotion</t>
  </si>
  <si>
    <t>Total 280-302 · SS-Enrollment</t>
  </si>
  <si>
    <t>Total 280-303 · SS-Moving Cost</t>
  </si>
  <si>
    <t>280-300 · SS-Purchased Prof. &amp; Tech Servi - Other</t>
  </si>
  <si>
    <t>Total 280-300 · SS-Purchased Prof. &amp; Tech Servi - Other</t>
  </si>
  <si>
    <t>280-530 · SS-Communication</t>
  </si>
  <si>
    <t>Total 280-530 · SS-Communication</t>
  </si>
  <si>
    <t>280-610 · SS-Supplies</t>
  </si>
  <si>
    <t>Total 280-610 · SS-Supplies</t>
  </si>
  <si>
    <t>10-2800 · Support Services-Central - Other</t>
  </si>
  <si>
    <t>Total 10-2800 · Support Services-Central - Other</t>
  </si>
  <si>
    <t>10-2900 · Fundraising Activities</t>
  </si>
  <si>
    <t>290-199 · FD-Other Salaries and Comp</t>
  </si>
  <si>
    <t>Total 290-199 · FD-Other Salaries and Comp</t>
  </si>
  <si>
    <t>290-300 · FD-Purchased Professional &amp; Tec</t>
  </si>
  <si>
    <t>Total 290-300 · FD-Purchased Professional &amp; Tec</t>
  </si>
  <si>
    <t>10-2900 · Fundraising Activities - Other</t>
  </si>
  <si>
    <t>Total 10-2900 · Fundraising Activities - Other</t>
  </si>
  <si>
    <t>Total 10-2900 · Fundraising Activities</t>
  </si>
  <si>
    <t>Total 310-184 · SNP - Cafeteria</t>
  </si>
  <si>
    <t>310-220 · SNP-FICA</t>
  </si>
  <si>
    <t>Total 310-220 · SNP-FICA</t>
  </si>
  <si>
    <t>310-230 · SNP-TRS</t>
  </si>
  <si>
    <t>Total 310-230 · SNP-TRS</t>
  </si>
  <si>
    <t>310-250 · SNP-Unemployment</t>
  </si>
  <si>
    <t>Total 310-250 · SNP-Unemployment</t>
  </si>
  <si>
    <t>310-260 · SNP-Workers Compensation</t>
  </si>
  <si>
    <t>Total 310-260 · SNP-Workers Compensation</t>
  </si>
  <si>
    <t>Total 310-570 · SNP-Food Service Management</t>
  </si>
  <si>
    <t>Total 310-631 · SNP - Beverage</t>
  </si>
  <si>
    <t>Total 310-632 · SNP-Meals</t>
  </si>
  <si>
    <t>Total 310-630 · SNP-Food Supplies - Other</t>
  </si>
  <si>
    <t>310-810 · SNP - Fees</t>
  </si>
  <si>
    <t>Total 310-810 · SNP - Fees</t>
  </si>
  <si>
    <t>10-3100 · School Nutrition Program - Other</t>
  </si>
  <si>
    <t>Total 10-3100 · School Nutrition Program - Other</t>
  </si>
  <si>
    <t>10-3300 · ASP Operations</t>
  </si>
  <si>
    <t>ASP-Operation-Other</t>
  </si>
  <si>
    <t>Total ASP-Operation-Other</t>
  </si>
  <si>
    <t>330-199 · ASP-Salaries and Comp</t>
  </si>
  <si>
    <t>Total 330-199 · ASP-Salaries and Comp</t>
  </si>
  <si>
    <t>330-630 · ASP-Purchased Food</t>
  </si>
  <si>
    <t>Total 330-630 · ASP-Purchased Food</t>
  </si>
  <si>
    <t>10-3300 · ASP Operations - Other</t>
  </si>
  <si>
    <t>Total 10-3300 · ASP Operations - Other</t>
  </si>
  <si>
    <t>Total 10-3300 · ASP Operations</t>
  </si>
  <si>
    <t>400-300 · FAC - Purchased Professional Se</t>
  </si>
  <si>
    <t>400-301 · FAC - Design</t>
  </si>
  <si>
    <t>Total 400-301 · FAC - Design</t>
  </si>
  <si>
    <t>400-302 · FAC - Attonery</t>
  </si>
  <si>
    <t>Total 400-302 · FAC - Attonery</t>
  </si>
  <si>
    <t>400-303 · FAC - Others</t>
  </si>
  <si>
    <t>Total 400-303 · FAC - Others</t>
  </si>
  <si>
    <t>400-300 · FAC - Purchased Professional Se - Other</t>
  </si>
  <si>
    <t>Total 400-300 · FAC - Purchased Professional Se - Other</t>
  </si>
  <si>
    <t>Total 400-300 · FAC - Purchased Professional Se</t>
  </si>
  <si>
    <t>400-615 · FAC - Expendable Equipment</t>
  </si>
  <si>
    <t>Total 400-615 · FAC - Expendable Equipment</t>
  </si>
  <si>
    <t>400-715 · FAC - Land Improvement</t>
  </si>
  <si>
    <t>Total 400-715 · FAC - Land Improvement</t>
  </si>
  <si>
    <t>Total 400-720 · FAC - Building construction</t>
  </si>
  <si>
    <t>400-730 · FAC - Purchase equipment</t>
  </si>
  <si>
    <t>Total 400-730 · FAC - Purchase equipment</t>
  </si>
  <si>
    <t>400-734 · FAC - Purhase Computers</t>
  </si>
  <si>
    <t>Total 400-734 · FAC - Purhase Computers</t>
  </si>
  <si>
    <t>400-735 · FAC - Purchase of Software</t>
  </si>
  <si>
    <t>Total 400-735 · FAC - Purchase of Software</t>
  </si>
  <si>
    <t>400-740 · FAC - Depreciation Land</t>
  </si>
  <si>
    <t>Total 400-740 · FAC - Depreciation Land</t>
  </si>
  <si>
    <t>400-742 · FAC - Depreciation Building</t>
  </si>
  <si>
    <t>Total 400-742 · FAC - Depreciation Building</t>
  </si>
  <si>
    <t>400-744 · FAC - Depreciation Equipment</t>
  </si>
  <si>
    <t>Total 400-744 · FAC - Depreciation Equipment</t>
  </si>
  <si>
    <t>400-745 · FAC-Depreciation F&amp;F</t>
  </si>
  <si>
    <t>Total 400-745 · FAC-Depreciation F&amp;F</t>
  </si>
  <si>
    <t>400-746 · FAC-Depreciation LH</t>
  </si>
  <si>
    <t>Total 400-746 · FAC-Depreciation LH</t>
  </si>
  <si>
    <t>400-748 · FAC - Deprec Computers/Software</t>
  </si>
  <si>
    <t>Total 400-748 · FAC - Deprec Computers/Software</t>
  </si>
  <si>
    <t>Total 400-810 · FAC - Dues &amp; Fees</t>
  </si>
  <si>
    <t>10-4000 · Facility Acquisition &amp; Construc - Other</t>
  </si>
  <si>
    <t>Total 10-4000 · Facility Acquisition &amp; Construc - Other</t>
  </si>
  <si>
    <t>Total 10-5000 · Other Outlays</t>
  </si>
  <si>
    <t>10-5100 · Debt Services</t>
  </si>
  <si>
    <t>510-810 · DS-Dues &amp; Fees</t>
  </si>
  <si>
    <t>Total 510-810 · DS-Dues &amp; Fees</t>
  </si>
  <si>
    <t>510-830 · DS-Interest</t>
  </si>
  <si>
    <t>Total 510-830 · DS-Interest</t>
  </si>
  <si>
    <t>10-5100 · Debt Services - Other</t>
  </si>
  <si>
    <t>Total 10-5100 · Debt Services - Other</t>
  </si>
  <si>
    <t>Total 10-5100 · Debt Services</t>
  </si>
  <si>
    <t>10-6000 · Function Expenses-Gen Fund</t>
  </si>
  <si>
    <t>Total 10-6000 · Function Expenses-Gen Fund</t>
  </si>
  <si>
    <t>213-116 · IST-Professional Develop Stipen</t>
  </si>
  <si>
    <t>Total 213-116 · IST-Professional Develop Stipen</t>
  </si>
  <si>
    <t>60200 · Auto Expense</t>
  </si>
  <si>
    <t>Total 60200 · Auto Expense</t>
  </si>
  <si>
    <t>60900 · Business Expenses</t>
  </si>
  <si>
    <t>Total 60900 · Business Expenses</t>
  </si>
  <si>
    <t>62810 · Depr and Amort - Allowable</t>
  </si>
  <si>
    <t>Total 62810 · Depr and Amort - Allowable</t>
  </si>
  <si>
    <t>62830 · Donated Facilities</t>
  </si>
  <si>
    <t>Total 62830 · Donated Facilities</t>
  </si>
  <si>
    <t>64100 · Management Fee</t>
  </si>
  <si>
    <t>Total 64100 · Management Fee</t>
  </si>
  <si>
    <t>65000 · Operations</t>
  </si>
  <si>
    <t>Total 65000 · Operations</t>
  </si>
  <si>
    <t>65100 · Other Types of Expenses</t>
  </si>
  <si>
    <t>Total 65100 · Other Types of Expenses</t>
  </si>
  <si>
    <t>65130 · Health Insurance</t>
  </si>
  <si>
    <t>Total 65130 · Health Insurance</t>
  </si>
  <si>
    <t>65140 · Uniforms</t>
  </si>
  <si>
    <t>Total 65140 · Uniforms</t>
  </si>
  <si>
    <t>65160 · Other Costs</t>
  </si>
  <si>
    <t>Total 65160 · Other Costs</t>
  </si>
  <si>
    <t>66000 · Payroll Taxes</t>
  </si>
  <si>
    <t>Total 66000 · Payroll Taxes</t>
  </si>
  <si>
    <t>66100 · Salaries &amp; Wages</t>
  </si>
  <si>
    <t>Expense Reimbursement</t>
  </si>
  <si>
    <t>Total Expense Reimbursement</t>
  </si>
  <si>
    <t>MIscellaneous Pay</t>
  </si>
  <si>
    <t>Total MIscellaneous Pay</t>
  </si>
  <si>
    <t>Retro</t>
  </si>
  <si>
    <t>Total Retro</t>
  </si>
  <si>
    <t>66100 · Salaries &amp; Wages - Other</t>
  </si>
  <si>
    <t>Total 66100 · Salaries &amp; Wages - Other</t>
  </si>
  <si>
    <t>Total 66100 · Salaries &amp; Wages</t>
  </si>
  <si>
    <t>66140 · Salary-Deductions</t>
  </si>
  <si>
    <t>Total 66140 · Salary-Deductions</t>
  </si>
  <si>
    <t>66200 · Benfits &amp; Retirement</t>
  </si>
  <si>
    <t>Total 66200 · Benfits &amp; Retirement</t>
  </si>
  <si>
    <t>66400 · Professional Fees</t>
  </si>
  <si>
    <t>Total 66400 · Professional Fees</t>
  </si>
  <si>
    <t>66900 · Reconciliation Discrepancies</t>
  </si>
  <si>
    <t>Total 66900 · Reconciliation Discrepancies</t>
  </si>
  <si>
    <t>66901 · Suspense</t>
  </si>
  <si>
    <t>Total 66901 · Suspense</t>
  </si>
  <si>
    <t>68400 · Non-Capital Equipment</t>
  </si>
  <si>
    <t>Total 68400 · Non-Capital Equipment</t>
  </si>
  <si>
    <t>68500 · Other Furniture, Fix &amp; Equip</t>
  </si>
  <si>
    <t>Total 68500 · Other Furniture, Fix &amp; Equip</t>
  </si>
  <si>
    <t>69800 · Uncategorized Expenses</t>
  </si>
  <si>
    <t>Total 69800 · Uncategorized Expenses</t>
  </si>
  <si>
    <t>Online Handling</t>
  </si>
  <si>
    <t>Total Online Handling</t>
  </si>
  <si>
    <t>Online Shipping</t>
  </si>
  <si>
    <t>Total Online Shipping</t>
  </si>
  <si>
    <t>80000 · Ask My Accountant</t>
  </si>
  <si>
    <t>Total 80000 · Ask My Accountant</t>
  </si>
  <si>
    <t>No accnt</t>
  </si>
  <si>
    <t>Total no accnt</t>
  </si>
  <si>
    <t>Jul 18</t>
  </si>
  <si>
    <t>Aug 18</t>
  </si>
  <si>
    <t>Aug- Increase due to school year beginning</t>
  </si>
  <si>
    <t>Aug- Fees for YE audit</t>
  </si>
  <si>
    <t>Jul- SignARama signs for school</t>
  </si>
  <si>
    <t>Jul- MAP testing software</t>
  </si>
  <si>
    <t>Jul- 2 Avolon bills in July</t>
  </si>
  <si>
    <t>Aug- Retroactive payment for Q3 lease differential</t>
  </si>
  <si>
    <t>Aug- Annual fee for Physical Education facilities usage</t>
  </si>
  <si>
    <t>WIRE</t>
  </si>
  <si>
    <t>Education Galaxy</t>
  </si>
  <si>
    <t>Humana Health Plan, Inc</t>
  </si>
  <si>
    <t>DeKalb County Finance</t>
  </si>
  <si>
    <t>LH-6554</t>
  </si>
  <si>
    <t>Sep 18</t>
  </si>
  <si>
    <t>Sep- Increse due to first semester field trips for multiple grades</t>
  </si>
  <si>
    <t>Aug- Independent investigation fees</t>
  </si>
  <si>
    <t>Aug- Negative due to Xerox credits</t>
  </si>
  <si>
    <t>Sep- Reimbursement for emergency glass door repair</t>
  </si>
  <si>
    <t>Board of Directors</t>
  </si>
  <si>
    <t>AdvancED</t>
  </si>
  <si>
    <t>Sirrender Protection Service</t>
  </si>
  <si>
    <t>IXL Learning</t>
  </si>
  <si>
    <t>MobyMax LLC</t>
  </si>
  <si>
    <t>Lunch deposits</t>
  </si>
  <si>
    <t>WC monthly allocation</t>
  </si>
  <si>
    <t>1 yr lease renewal</t>
  </si>
  <si>
    <t>The Hartford</t>
  </si>
  <si>
    <t>Oct 18</t>
  </si>
  <si>
    <t>Oct- Science for Everyone programs for students</t>
  </si>
  <si>
    <t>Oct- Fairfield inn hotel lodging</t>
  </si>
  <si>
    <t>Oct- Mileage reimbrsement</t>
  </si>
  <si>
    <t>Oct- Annual locker maintenance</t>
  </si>
  <si>
    <t>TRANSFER</t>
  </si>
  <si>
    <t>Debit-TW</t>
  </si>
  <si>
    <t>Debit-LH</t>
  </si>
  <si>
    <t>Dekalb Co. Board of Education</t>
  </si>
  <si>
    <t>Amazon.com</t>
  </si>
  <si>
    <t>Recurring transfer of $30,000 to reserve funds</t>
  </si>
  <si>
    <t>IXL math site license for 350 students 10/9/18-10/9/19</t>
  </si>
  <si>
    <t>1 yr lease amortization</t>
  </si>
  <si>
    <t xml:space="preserve"> Building Rental allocation</t>
  </si>
  <si>
    <t>Building Rental allocation</t>
  </si>
  <si>
    <t>Nov 18</t>
  </si>
  <si>
    <t>Profit &amp; Loss Budget vs. Actual Summary</t>
  </si>
  <si>
    <t>% of Annual Budget</t>
  </si>
  <si>
    <t>Nov- Decrease due to Thanksgiving break</t>
  </si>
  <si>
    <t>Sep- Eurika Ford pmt</t>
  </si>
  <si>
    <t>Sept, Oct- NCS Pearson Envision and Math software, Nov- USATestprep multi-test package</t>
  </si>
  <si>
    <t>Oct- LPA sports league fees</t>
  </si>
  <si>
    <t xml:space="preserve"> Nov- GCSC registration</t>
  </si>
  <si>
    <t>Jul- Kimberly Warren Opening of school professional development for teachers</t>
  </si>
  <si>
    <t>Nov- Increase due to New Hartford invoice amortization</t>
  </si>
  <si>
    <t>Nov- Mr. Hall Conference parking 11/7/18</t>
  </si>
  <si>
    <t>Sep- Amazon Tech Supplies, Nov- Faronics Tech supplies</t>
  </si>
  <si>
    <t>Nov- Summit hosting credit</t>
  </si>
  <si>
    <t>Nov- AT&amp;T duplicate payment. Refund from bill.com received in Dec</t>
  </si>
  <si>
    <t>Nov bill credit</t>
  </si>
  <si>
    <t>Lowe's</t>
  </si>
  <si>
    <t>Samson Tours, Inc.</t>
  </si>
  <si>
    <t>Dec- Keli Peterson Governing Board technical assistance</t>
  </si>
  <si>
    <t>Dec- Mr. Hall Contract fulfillment for medical reimbursement - Board Approved</t>
  </si>
  <si>
    <t>Dec- Innersync web design, build and launch</t>
  </si>
  <si>
    <t>Dec- Pilot tutorial subscriptions</t>
  </si>
  <si>
    <t>Dec- Increase due to merit pay</t>
  </si>
  <si>
    <t>Publix</t>
  </si>
  <si>
    <t>Credit Card Credit</t>
  </si>
  <si>
    <t>Dec- Legal services rendered Oct-Nov</t>
  </si>
  <si>
    <t>Dec 18</t>
  </si>
  <si>
    <t>Jan 19</t>
  </si>
  <si>
    <t>Jan- Increase due to new calendar year</t>
  </si>
  <si>
    <t>Sep- Increse due to first semester field trips for multiple grades, Jan- Increase due to second semester trips</t>
  </si>
  <si>
    <t>Jan- Roshanda May bill discrepancy</t>
  </si>
  <si>
    <t>Aug- SouthEast Laser board supplies, Jan- Staples Advantage refund</t>
  </si>
  <si>
    <t>Nov, Dec- Otis Giles reception area project, Jan- Otis Giles supply deposit over payment</t>
  </si>
  <si>
    <t>Jan- 2 Xerox floor model copiers</t>
  </si>
  <si>
    <t>A/P Aging Detail</t>
  </si>
  <si>
    <t>Due Date</t>
  </si>
  <si>
    <t>Aging</t>
  </si>
  <si>
    <t>Open Balance</t>
  </si>
  <si>
    <t>Current</t>
  </si>
  <si>
    <t>AT&amp;T*</t>
  </si>
  <si>
    <t>AT&amp;T*171-802-9269-001</t>
  </si>
  <si>
    <t>Center for Puppetry Arts</t>
  </si>
  <si>
    <t>Wild Animal Safari</t>
  </si>
  <si>
    <t>Center for Civil and Human Rights</t>
  </si>
  <si>
    <t>Total Current</t>
  </si>
  <si>
    <t>1 - 30</t>
  </si>
  <si>
    <t>Total 1 - 30</t>
  </si>
  <si>
    <t>31 - 60</t>
  </si>
  <si>
    <t>Total 31 - 60</t>
  </si>
  <si>
    <t>61 - 90</t>
  </si>
  <si>
    <t>Total 61 - 90</t>
  </si>
  <si>
    <t>&gt; 90</t>
  </si>
  <si>
    <t>Total &gt; 90</t>
  </si>
  <si>
    <t>Funds Transfer to maintain $5000 balance</t>
  </si>
  <si>
    <t>Coca-Cola Bottling Company United, Inc.</t>
  </si>
  <si>
    <t>AT&amp;T* 404 665-3103 002 0358</t>
  </si>
  <si>
    <t>JE2017173</t>
  </si>
  <si>
    <t>ONYX BUSINESS SERVICES</t>
  </si>
  <si>
    <t>Credit Card at Bank of America</t>
  </si>
  <si>
    <t>Total Credit Card at Bank of America</t>
  </si>
  <si>
    <t>Feb 19</t>
  </si>
  <si>
    <t>Feb- America Heart Foundation Donations</t>
  </si>
  <si>
    <t>Feb- Lisa Haygood reimb for travel</t>
  </si>
  <si>
    <t>Jul- Hotel stay Fairfield suites and Towneplace suites, Feb- Charter School conference lodging</t>
  </si>
  <si>
    <t>Donations</t>
  </si>
  <si>
    <t>(FUNDRAISING)</t>
  </si>
  <si>
    <t>Total FUNDRAISING</t>
  </si>
  <si>
    <t>Emerald Data Solutions, Inc.</t>
  </si>
  <si>
    <t>Ryan Franklin</t>
  </si>
  <si>
    <t>Lisa Haygood</t>
  </si>
  <si>
    <t>Tonya Williams</t>
  </si>
  <si>
    <t>10-1012 · BOA -Debit/Credit Cards #5318 - Other</t>
  </si>
  <si>
    <t>Total 10-1012 · BOA -Debit/Credit Cards #5318 - Other</t>
  </si>
  <si>
    <t>The Chapman Corporation</t>
  </si>
  <si>
    <t>JE2017212</t>
  </si>
  <si>
    <t>Bill Pmt -CCard</t>
  </si>
  <si>
    <t>Ryan Franklin Feb pr check</t>
  </si>
  <si>
    <t>03312019</t>
  </si>
  <si>
    <t>March 2019 Phone and internet services 2/23/19 - 3/22/19</t>
  </si>
  <si>
    <t>February 2019 TRS Monthly contribution</t>
  </si>
  <si>
    <t>February 2019 403b Plan</t>
  </si>
  <si>
    <t>Bank of America Credit Card</t>
  </si>
  <si>
    <t>Total Bank of America Credit Card</t>
  </si>
  <si>
    <t>TW-6246</t>
  </si>
  <si>
    <t>Westin Hotel</t>
  </si>
  <si>
    <t>As of March 31, 2019</t>
  </si>
  <si>
    <t>Mar 31, 19</t>
  </si>
  <si>
    <t>July 2018 through March 2019</t>
  </si>
  <si>
    <t>71834-MAR2019-ACH</t>
  </si>
  <si>
    <t>10260</t>
  </si>
  <si>
    <t>2197</t>
  </si>
  <si>
    <t>140569</t>
  </si>
  <si>
    <t>140570</t>
  </si>
  <si>
    <t>140571</t>
  </si>
  <si>
    <t>140572</t>
  </si>
  <si>
    <t>140573</t>
  </si>
  <si>
    <t>03232019-ACH</t>
  </si>
  <si>
    <t>140574</t>
  </si>
  <si>
    <t>E$C801$3$TRS32019-AC</t>
  </si>
  <si>
    <t>75231-41001 03282019</t>
  </si>
  <si>
    <t>32819L</t>
  </si>
  <si>
    <t>78125482</t>
  </si>
  <si>
    <t>143941</t>
  </si>
  <si>
    <t>1320047409</t>
  </si>
  <si>
    <t>096342496</t>
  </si>
  <si>
    <t>096342497</t>
  </si>
  <si>
    <t>04012019</t>
  </si>
  <si>
    <t>2503308780</t>
  </si>
  <si>
    <t>1912502</t>
  </si>
  <si>
    <t>March 2019</t>
  </si>
  <si>
    <t>Vending</t>
  </si>
  <si>
    <t>TITLE 1</t>
  </si>
  <si>
    <t>Special ED</t>
  </si>
  <si>
    <t>5th Grade Field Trip</t>
  </si>
  <si>
    <t>7th Grade Field Trip</t>
  </si>
  <si>
    <t>Jul 18- Mar 19</t>
  </si>
  <si>
    <t>Mar 19</t>
  </si>
  <si>
    <t>Jul '18 -Mar '19</t>
  </si>
  <si>
    <t>Amount</t>
  </si>
  <si>
    <t>PR20190229</t>
  </si>
  <si>
    <t>Bill.com 03/01/19 Payments</t>
  </si>
  <si>
    <t>PR20190231</t>
  </si>
  <si>
    <t>Bill.com 03/04/19 Payments</t>
  </si>
  <si>
    <t>Payroll 3/7/19</t>
  </si>
  <si>
    <t>PR20190235</t>
  </si>
  <si>
    <t>Bill.com 03/11/19 Payments</t>
  </si>
  <si>
    <t>Payroll 3/11/19</t>
  </si>
  <si>
    <t>JE2017175</t>
  </si>
  <si>
    <t>Bill.com 03/12/19 Payments</t>
  </si>
  <si>
    <t>3/14/19 payroll</t>
  </si>
  <si>
    <t>SNP Reimbursement</t>
  </si>
  <si>
    <t>195064847</t>
  </si>
  <si>
    <t>Title I Oct &amp; Dec 2018 Salary Reimbursement</t>
  </si>
  <si>
    <t>5148</t>
  </si>
  <si>
    <t>Christina Echols</t>
  </si>
  <si>
    <t>GA Breeze/Health Ins premium payment</t>
  </si>
  <si>
    <t>JE2017176</t>
  </si>
  <si>
    <t>Bill.com 03/18/19 Payments</t>
  </si>
  <si>
    <t>Payroll 3/19/19</t>
  </si>
  <si>
    <t>3570</t>
  </si>
  <si>
    <t>Donrich Young</t>
  </si>
  <si>
    <t>Reimbursement for air travel to the National Charter School Conference in Las Vegas, NV</t>
  </si>
  <si>
    <t>553</t>
  </si>
  <si>
    <t>Merill E. White</t>
  </si>
  <si>
    <t>Repayment for broken glass repair</t>
  </si>
  <si>
    <t>19507321</t>
  </si>
  <si>
    <t>Title I Salary November 2018 Reimbursement November 2018</t>
  </si>
  <si>
    <t>JE2017179</t>
  </si>
  <si>
    <t>Bill.com 03/20/19 Payments</t>
  </si>
  <si>
    <t>JE2017178</t>
  </si>
  <si>
    <t>Bill.com 03/21/19 Payments</t>
  </si>
  <si>
    <t>Payroll 3/21/19</t>
  </si>
  <si>
    <t>March 2019 phone services 3/2/19 - 4/1/19</t>
  </si>
  <si>
    <t>PR20190331</t>
  </si>
  <si>
    <t>Bill.com 03/26/19 Payments</t>
  </si>
  <si>
    <t>March 2019 credit card payment</t>
  </si>
  <si>
    <t>Payroll 3/28/19</t>
  </si>
  <si>
    <t>March 2019 QBE disbursement</t>
  </si>
  <si>
    <t>PR20190333</t>
  </si>
  <si>
    <t>Bill.com 03/29/19 Payments</t>
  </si>
  <si>
    <t>QuickBooks generated zero amount transaction for bill payment stub</t>
  </si>
  <si>
    <t>March 2019 recurring Microsoft software charge</t>
  </si>
  <si>
    <t>March 2019 storage charges</t>
  </si>
  <si>
    <t>Supplies 3/8/19</t>
  </si>
  <si>
    <t>Bulbs.com</t>
  </si>
  <si>
    <t>Flourescent Bulb Purchase</t>
  </si>
  <si>
    <t>PR20190232</t>
  </si>
  <si>
    <t>JE2017174</t>
  </si>
  <si>
    <t>JE2017180</t>
  </si>
  <si>
    <t>Bill.com 03/25/19 Payments</t>
  </si>
  <si>
    <t>PR20190332</t>
  </si>
  <si>
    <t>PR20190330</t>
  </si>
  <si>
    <t>Bill.com 03/27/19 Payments</t>
  </si>
  <si>
    <t>Interest earned March 2019</t>
  </si>
  <si>
    <t>PR20190230</t>
  </si>
  <si>
    <t>1408</t>
  </si>
  <si>
    <t>American Heart Association</t>
  </si>
  <si>
    <t>Student donation collections for the American Heart Association</t>
  </si>
  <si>
    <t>PR20190233</t>
  </si>
  <si>
    <t>Bill.com 03/06/19 Payments</t>
  </si>
  <si>
    <t>PR20190234</t>
  </si>
  <si>
    <t>1409</t>
  </si>
  <si>
    <t>Kindergarten educational Field trip on 3/13/19 - updated total</t>
  </si>
  <si>
    <t>9000201779</t>
  </si>
  <si>
    <t>Coca-Cola Commissions 1/17/19 - 2/28/19</t>
  </si>
  <si>
    <t>15116</t>
  </si>
  <si>
    <t>Partial refund for field trip</t>
  </si>
  <si>
    <t>Trip Refund</t>
  </si>
  <si>
    <t>3/7/19 payroll</t>
  </si>
  <si>
    <t>3/7/19 payroll invoice fees</t>
  </si>
  <si>
    <t>3/14/19 payroll invoice fees</t>
  </si>
  <si>
    <t>3/21/19 payroll</t>
  </si>
  <si>
    <t>3/28/19 payroll</t>
  </si>
  <si>
    <t>4/1/19 payroll taxes GRF #88</t>
  </si>
  <si>
    <t>4/1/19 payroll GRF #88</t>
  </si>
  <si>
    <t>https://app.bill.com/BillPay?id=blp01FRLPFNHVF3ijz0i</t>
  </si>
  <si>
    <t>https://app.bill.com/BillPay?id=blp01FQSHDZPLG3ijz0x</t>
  </si>
  <si>
    <t>https://app.bill.com/BillPay?id=blp01XEIJRSOOW3il9s2</t>
  </si>
  <si>
    <t>https://app.bill.com/BillPay?id=blp01LBQFJNFJQ3ifc25</t>
  </si>
  <si>
    <t>https://app.bill.com/BillPay?id=blp01XKKBPSPYY3ifc0o</t>
  </si>
  <si>
    <t>https://app.bill.com/BillPay?id=blp01SAQDBTANM3j1l3r</t>
  </si>
  <si>
    <t>https://app.bill.com/BillPay?id=blp01JHKGPJVJA3ifc0s</t>
  </si>
  <si>
    <t>https://app.bill.com/BillPay?id=blp01LKWJIEWNW3il9s5</t>
  </si>
  <si>
    <t>https://app.bill.com/BillPay?id=blp01YUUVBSYHT3il9s4</t>
  </si>
  <si>
    <t>https://app.bill.com/BillPay?id=blp01ZRLQQFUGS3jjws9</t>
  </si>
  <si>
    <t>https://app.bill.com/BillPay?id=blp01UADIPPJIZ3jjws3</t>
  </si>
  <si>
    <t>https://app.bill.com/BillPay?id=blp01YLPPTENKY3jjw7w</t>
  </si>
  <si>
    <t>https://app.bill.com/BillPay?id=blp01PTARKUBDN3jjws2</t>
  </si>
  <si>
    <t>https://app.bill.com/BillPay?id=blp01NTRARSMNX3jjws8</t>
  </si>
  <si>
    <t>Chiquita Smith</t>
  </si>
  <si>
    <t>https://app.bill.com/BillPay?id=blp01LRQUMMHRG3jjw7y</t>
  </si>
  <si>
    <t>https://app.bill.com/BillPay?id=blp01JXXBRJZEJ3jjw86</t>
  </si>
  <si>
    <t>https://app.bill.com/BillPay?id=blp01UWSMVVEIU3jjws4</t>
  </si>
  <si>
    <t>https://app.bill.com/BillPay?id=blp01JJCPCVGOA3jjws6</t>
  </si>
  <si>
    <t>https://app.bill.com/BillPay?id=blp01EYARCYGBB3jjw82</t>
  </si>
  <si>
    <t>https://app.bill.com/BillPay?id=blp01BVWRWOAJM3jjws7</t>
  </si>
  <si>
    <t>https://app.bill.com/BillPay?id=blp01LGIAAFQOK3jjw7s</t>
  </si>
  <si>
    <t>https://app.bill.com/BillPay?id=blp01YPPRBPFRZ3jjws5</t>
  </si>
  <si>
    <t>https://app.bill.com/BillPay?id=blp01AARBOSUVC3jjw7q</t>
  </si>
  <si>
    <t>https://app.bill.com/BillPay?id=blp01YKKKIGNGN3jjw7u</t>
  </si>
  <si>
    <t>https://app.bill.com/BillPay?id=blp01XMCOPUZLU3jjws1</t>
  </si>
  <si>
    <t>https://app.bill.com/BillPay?id=blp01NXJQWQJXX3jjw84</t>
  </si>
  <si>
    <t>https://app.bill.com/BillPay?id=blp01UPKUUYYSI3jjw80</t>
  </si>
  <si>
    <t>https://app.bill.com/BillPay?id=blp01LKDKOGGNS3il9s7</t>
  </si>
  <si>
    <t>https://app.bill.com/BillPay?id=blp01PBXQMQKQS3jjwsb</t>
  </si>
  <si>
    <t>https://app.bill.com/BillPay?id=blp01WTOOWYKXZ3kc9nb</t>
  </si>
  <si>
    <t>https://app.bill.com/BillPay?id=blp01ICPYSPRDM3knpb5</t>
  </si>
  <si>
    <t>https://app.bill.com/BillPay?id=blp01VOIAJNDWX3knpb6</t>
  </si>
  <si>
    <t>https://app.bill.com/BillPay?id=blp01AUWWXLEWM3knpb8</t>
  </si>
  <si>
    <t>https://app.bill.com/BillPay?id=blp01LZRCZGATP3knpba</t>
  </si>
  <si>
    <t>https://app.bill.com/BillPay?id=blp01CNXQNZFPF3jjw88</t>
  </si>
  <si>
    <t>https://app.bill.com/BillPay?id=blp01XDUKMYGZQ3knpbc</t>
  </si>
  <si>
    <t>https://app.bill.com/BillPay?id=blp01WTRFIOAPR3l0edt</t>
  </si>
  <si>
    <t>https://app.bill.com/BillPay?id=blp01HABKBPEVU3l0edv</t>
  </si>
  <si>
    <t>https://app.bill.com/BillPay?id=blp01QITYUAEML3l0edw</t>
  </si>
  <si>
    <t>https://app.bill.com/BillPay?id=blp01MWKJWHRPQ3l0eds</t>
  </si>
  <si>
    <t>https://app.bill.com/BillPay?id=blp01KNNEHUBOX3l0edu</t>
  </si>
  <si>
    <t>https://app.bill.com/BillPay?id=blp01PEQSLSITC3l6zja</t>
  </si>
  <si>
    <t>https://app.bill.com/BillPay?id=blp01FRBIJHSBZ3l6zjb</t>
  </si>
  <si>
    <t>https://app.bill.com/BillPay?id=blp01OSNEGCSJE3l6zj9</t>
  </si>
  <si>
    <t>https://app.bill.com/BillPay?id=blp01XHHVRUQOW3l6zib</t>
  </si>
  <si>
    <t>https://app.bill.com/BillPay?id=blp01DIYHMOTYU3l6zjc</t>
  </si>
  <si>
    <t>https://app.bill.com/BillPay?id=blp01HZIJLRESM3l6zjf</t>
  </si>
  <si>
    <t>Tamara L. Watson</t>
  </si>
  <si>
    <t>https://app.bill.com/BillPay?id=blp01GIWRRMKRF3lqlg0</t>
  </si>
  <si>
    <t>Manus Caldwell</t>
  </si>
  <si>
    <t>https://app.bill.com/BillPay?id=blp01ZXARWWDGY3lqlfy</t>
  </si>
  <si>
    <t>https://app.bill.com/BillPay?id=blp01QHYSKTUAS3lqlg2</t>
  </si>
  <si>
    <t>https://app.bill.com/BillPay?id=blp01OEXNAAJPG3lqlfw</t>
  </si>
  <si>
    <t>Clear Title I A/R Account</t>
  </si>
  <si>
    <t>2019-04-01</t>
  </si>
  <si>
    <t>2nd Quarter rent payment - Elementary and Middle school</t>
  </si>
  <si>
    <t>JE2018220</t>
  </si>
  <si>
    <t>JE2018219</t>
  </si>
  <si>
    <t>10/1/2018-10/31/2019 coverage- Mar 19</t>
  </si>
  <si>
    <t>JE2018215</t>
  </si>
  <si>
    <t>JE2017213</t>
  </si>
  <si>
    <t>Governance Board Document Subscription April 2019</t>
  </si>
  <si>
    <t>2196</t>
  </si>
  <si>
    <t>Inv # 2196 February 2019 Security Service</t>
  </si>
  <si>
    <t>10259</t>
  </si>
  <si>
    <t>Inv# 10259 February 2019 school cleaning</t>
  </si>
  <si>
    <t>03012019-MC</t>
  </si>
  <si>
    <t>140557</t>
  </si>
  <si>
    <t>Inv#140557 Breakfast and lunch services 3/1/19</t>
  </si>
  <si>
    <t>01012019a-MC</t>
  </si>
  <si>
    <t>LEADPA030119-1</t>
  </si>
  <si>
    <t>Employment screenings for February 2019</t>
  </si>
  <si>
    <t>1020</t>
  </si>
  <si>
    <t>General labor: Student support, Building operations and Caf operations for March 2019</t>
  </si>
  <si>
    <t>03022019-ACH</t>
  </si>
  <si>
    <t>1505</t>
  </si>
  <si>
    <t>Inv# 1505 March 2019 Installation and configuration of 3 WiFi access points</t>
  </si>
  <si>
    <t>03012019</t>
  </si>
  <si>
    <t>Retirement benefits for L.D. Hall based on contract analysis</t>
  </si>
  <si>
    <t>140558</t>
  </si>
  <si>
    <t>Inv#140558 Breakfast and lunch services 3/4/19</t>
  </si>
  <si>
    <t>03042019</t>
  </si>
  <si>
    <t>Reimbursement for GCSA Conference</t>
  </si>
  <si>
    <t>26445019</t>
  </si>
  <si>
    <t>Recycling bill 3/4/19</t>
  </si>
  <si>
    <t>42688</t>
  </si>
  <si>
    <t>Monthly Accounting &amp; CFO services March 2019</t>
  </si>
  <si>
    <t>140559</t>
  </si>
  <si>
    <t>Inv# 140559 Breakfast and lunch services 3/5/19</t>
  </si>
  <si>
    <t>140560</t>
  </si>
  <si>
    <t>Inv#140560 Breakfast and lunch services 3/6/19</t>
  </si>
  <si>
    <t>140561</t>
  </si>
  <si>
    <t>Inv#140561 Breakfast and lunch services 3/7/19</t>
  </si>
  <si>
    <t>1898033</t>
  </si>
  <si>
    <t>Inv# 1898033 Rental of storage buildings 3/10/19 - 4/8/19 Bldg ID #72611 &amp; Bldg ID 76073</t>
  </si>
  <si>
    <t>140562</t>
  </si>
  <si>
    <t>Inv#140562 Breakfast and lunch services 3/11/19</t>
  </si>
  <si>
    <t>140563</t>
  </si>
  <si>
    <t>Inv#140563 Breakfast and lunch services 3/12/19</t>
  </si>
  <si>
    <t>140564</t>
  </si>
  <si>
    <t>Inv#140564 Breakfast and lunch services 3/13/19</t>
  </si>
  <si>
    <t>Life Ins &amp; accidental death and dismemberment Coverage Period: 4/1/19 - 5/1/19</t>
  </si>
  <si>
    <t>Q2 - Quarterly rent payment for Elementary and Middle school</t>
  </si>
  <si>
    <t>140565</t>
  </si>
  <si>
    <t>Inv# 140565 Breakfast and lunch services 3/14/19</t>
  </si>
  <si>
    <t>March 2019 -  Ga Breeze</t>
  </si>
  <si>
    <t>Inv# 78125482 March 2019 internet services</t>
  </si>
  <si>
    <t>1902505</t>
  </si>
  <si>
    <t>Inv# 1902505 Rental of storage buildings 3/15/19 - 4/13/19 Bldg ID #81901</t>
  </si>
  <si>
    <t>140566</t>
  </si>
  <si>
    <t>Inv# 140566 Breakfast and lunch services 3/15/19</t>
  </si>
  <si>
    <t>Inv# 2503308780 Employee Benefits Life Ins March 2019</t>
  </si>
  <si>
    <t>03162019-MC</t>
  </si>
  <si>
    <t>1508</t>
  </si>
  <si>
    <t>Inv# 1508 4 Wireless display receivers for classroom projectors</t>
  </si>
  <si>
    <t>140567</t>
  </si>
  <si>
    <t>Inv# 140567 Breakfast and lunch services 3/18/19</t>
  </si>
  <si>
    <t>140568</t>
  </si>
  <si>
    <t>Inv# 140568 Breakfast and lunch services 3/19/19</t>
  </si>
  <si>
    <t>Inv# 1320047409 Monthly phone services 3/19/19 - 4/18/19</t>
  </si>
  <si>
    <t>Inv# 096342496 2/1/19 - 2/28/19  contract - EX9299964</t>
  </si>
  <si>
    <t>Inv# 096342497 2/1/19 - 2/28/19  contract - EX9299974</t>
  </si>
  <si>
    <t>Inv# 140569 Breakfast and lunch services 3/20/19</t>
  </si>
  <si>
    <t>Inv# 140570 Breakfast and lunch services 3/21/19</t>
  </si>
  <si>
    <t>165</t>
  </si>
  <si>
    <t>IT Services for March 2019</t>
  </si>
  <si>
    <t>Inv# 140571 Breakfast and lunch services 3/22/19</t>
  </si>
  <si>
    <t>April 2019 Phone and internet services 03/23/19 - 4/22/19</t>
  </si>
  <si>
    <t>Inv# 140572 Breakfast and lunch services 3/25/19</t>
  </si>
  <si>
    <t>Inv# 140573 Breakfast and lunch services 3/26/19</t>
  </si>
  <si>
    <t>03272019</t>
  </si>
  <si>
    <t>Travel reimbursement: professional development</t>
  </si>
  <si>
    <t>Inv# 140574 Breakfast and lunch services 3/27/19</t>
  </si>
  <si>
    <t>Reimbursement for purchase of mints for GMAS students</t>
  </si>
  <si>
    <t>Inv# 143941 March 2019 bill</t>
  </si>
  <si>
    <t>March 2019  Power Bill 2/26/19 - 3/28/19</t>
  </si>
  <si>
    <t>Inv# 32819L Sides for Principal's Meeting luncheon 3/28/19</t>
  </si>
  <si>
    <t>Inv# 1912502 Rental of storage buildings 3/28/19 - 4/27/19 Bldg ID #72970</t>
  </si>
  <si>
    <t>March 2019 403b Plan</t>
  </si>
  <si>
    <t>March 2019 TRS Monthly contribution</t>
  </si>
  <si>
    <t>Inv# 10260 March 2019 school cleaning</t>
  </si>
  <si>
    <t>Inv # 2197 March 2019 Security Service</t>
  </si>
  <si>
    <t>PR20190338</t>
  </si>
  <si>
    <t>Best Buy</t>
  </si>
  <si>
    <t>Electronic purchases</t>
  </si>
  <si>
    <t>Meals 3/1/19</t>
  </si>
  <si>
    <t>Supplies 3/4/19</t>
  </si>
  <si>
    <t>Chou Lee's</t>
  </si>
  <si>
    <t>Meals 3/4/19</t>
  </si>
  <si>
    <t>February 2019 GSUITE service fees</t>
  </si>
  <si>
    <t>March 2019 Bill.com charges</t>
  </si>
  <si>
    <t>Marshalls</t>
  </si>
  <si>
    <t>Supplies 3/5/19</t>
  </si>
  <si>
    <t>Nancy's Pizza</t>
  </si>
  <si>
    <t>Meals 3/7/19</t>
  </si>
  <si>
    <t>Jones School Supply</t>
  </si>
  <si>
    <t>Papa John's</t>
  </si>
  <si>
    <t>Meals 3/8/19</t>
  </si>
  <si>
    <t>Supplies 3/11/19</t>
  </si>
  <si>
    <t>AAA - Auto Club Group</t>
  </si>
  <si>
    <t>Annual fee 2019</t>
  </si>
  <si>
    <t>Purchase credit</t>
  </si>
  <si>
    <t>March 2019 Google storage fees</t>
  </si>
  <si>
    <t>Supplies 3/20/19</t>
  </si>
  <si>
    <t>Meals for bank meeting 3/20/19</t>
  </si>
  <si>
    <t>Fiverr</t>
  </si>
  <si>
    <t>Service provider</t>
  </si>
  <si>
    <t>Meals 3/27/19</t>
  </si>
  <si>
    <t>Sam's Club</t>
  </si>
  <si>
    <t>Supplies 3/27/19</t>
  </si>
  <si>
    <t>Supplies 3/28/19</t>
  </si>
  <si>
    <t>Moe's Southwestern Grill</t>
  </si>
  <si>
    <t>Meals 3/28/19</t>
  </si>
  <si>
    <t>Meals 3/29/19</t>
  </si>
  <si>
    <t>Employee Benefits Life Ins March 2019</t>
  </si>
  <si>
    <t>PR20190329</t>
  </si>
  <si>
    <t>Mar 29 Flx #87</t>
  </si>
  <si>
    <t>Mar 29 Payroll #87 Trans Elite Life</t>
  </si>
  <si>
    <t>July 2018 billing versus deduction discrepancies</t>
  </si>
  <si>
    <t>August 2018 billing versus deduction discrepancies</t>
  </si>
  <si>
    <t>September 2018 billing versus deduction discrepancies</t>
  </si>
  <si>
    <t>October 2018 billing versus deduction discrepancies</t>
  </si>
  <si>
    <t>November 2018 billing versus deduction discrepancies</t>
  </si>
  <si>
    <t>December 2018 billing versus deduction discrepancies</t>
  </si>
  <si>
    <t>January 2019 billing versus deduction discrepancies</t>
  </si>
  <si>
    <t>February 2019 billing versus deduction discrepancies</t>
  </si>
  <si>
    <t>March 2019 billing versus deduction discrepancies</t>
  </si>
  <si>
    <t>March 2019 bill</t>
  </si>
  <si>
    <t>Mar 29 Aflac #87</t>
  </si>
  <si>
    <t xml:space="preserve">July 2018 billing versus deduction discrepancies				</t>
  </si>
  <si>
    <t xml:space="preserve">August 2018 billing versus deduction discrepancies				</t>
  </si>
  <si>
    <t xml:space="preserve">September 2018 billing versus deduction discrepancies				</t>
  </si>
  <si>
    <t xml:space="preserve">October 2018 billing versus deduction discrepancies				</t>
  </si>
  <si>
    <t xml:space="preserve">December 2018 billing versus deduction discrepancies				</t>
  </si>
  <si>
    <t xml:space="preserve">January 2019 billing versus deduction discrepancies				</t>
  </si>
  <si>
    <t xml:space="preserve">February  2019 billing versus deduction discrepancies				</t>
  </si>
  <si>
    <t xml:space="preserve">March  2019 billing versus deduction discrepancies				</t>
  </si>
  <si>
    <t xml:space="preserve">To record refund for July 2018 billing versus deduction discrepancies				</t>
  </si>
  <si>
    <t>PR20190308</t>
  </si>
  <si>
    <t>Mar 08 Net payroll GRF #83</t>
  </si>
  <si>
    <t>Mar 08 EE Taxes GRF #83</t>
  </si>
  <si>
    <t>Mar 08 Net payroll GRF #84</t>
  </si>
  <si>
    <t>Mar 08 EE Taxes GRF #84</t>
  </si>
  <si>
    <t>Mar 8 Payroll HZT #64</t>
  </si>
  <si>
    <t>PR20190315</t>
  </si>
  <si>
    <t>Mar 08 Net payroll GRF #85</t>
  </si>
  <si>
    <t>Mar 08 EE Taxes GRF #85</t>
  </si>
  <si>
    <t>Mar 15 Payroll HZT #65</t>
  </si>
  <si>
    <t>PR20190320</t>
  </si>
  <si>
    <t>Mar 20 Payroll HZT #67</t>
  </si>
  <si>
    <t>PR20190322</t>
  </si>
  <si>
    <t>Mar 22 Net payroll GRF #86</t>
  </si>
  <si>
    <t>Mar 22 EE Taxes GRF #86</t>
  </si>
  <si>
    <t>Mar 22 Payroll HZT #66</t>
  </si>
  <si>
    <t>Mar 29 Net payroll #87</t>
  </si>
  <si>
    <t>Mar 29 EE Taxes #87</t>
  </si>
  <si>
    <t>Mar 29 ER Taxes #87</t>
  </si>
  <si>
    <t>Mar 29 Payroll HZT #68</t>
  </si>
  <si>
    <t>Reverse of GJE PR20190219 -- Ryan Franklin Feb pr check</t>
  </si>
  <si>
    <t>Accrue March 2019 Humana bill</t>
  </si>
  <si>
    <t>19506487</t>
  </si>
  <si>
    <t>Title I Salary Reimbursement - December 2018</t>
  </si>
  <si>
    <t>19507124</t>
  </si>
  <si>
    <t>Title I Salary Reimbursement - October 2018</t>
  </si>
  <si>
    <t>JE2017177</t>
  </si>
  <si>
    <t>JE to move Gevonnee Mitchell wages class code from QBE to Title 1</t>
  </si>
  <si>
    <t>Mar 08 Payroll GRF #83</t>
  </si>
  <si>
    <t>Mar 08 Payroll GRF #84</t>
  </si>
  <si>
    <t>Mar 08 Payroll GRF #85</t>
  </si>
  <si>
    <t>Mar 22 Payroll GRF #86</t>
  </si>
  <si>
    <t>Mar 29 Payroll #87</t>
  </si>
  <si>
    <t>Mar 29 #87</t>
  </si>
  <si>
    <t>Mar 29 Payroll #87 Medical</t>
  </si>
  <si>
    <t>Mar 08 ER Fica GRF #83</t>
  </si>
  <si>
    <t>Mar 08 ER Fica GRF #84</t>
  </si>
  <si>
    <t>Mar 08 ER Fica GRF #85</t>
  </si>
  <si>
    <t>Mar 22 ER Fica GRF #86</t>
  </si>
  <si>
    <t>Mar 29 Teachers #87</t>
  </si>
  <si>
    <t>Mar 29 Inst-Aids #87</t>
  </si>
  <si>
    <t>Mar 29 Inst- PE/Art #87</t>
  </si>
  <si>
    <t>TRS March 2019 Monthly payment EE contribution</t>
  </si>
  <si>
    <t>TRS  March 2019 Monthly payment ER contribution</t>
  </si>
  <si>
    <t>Mar 08 ER Futa GRF #83</t>
  </si>
  <si>
    <t>Mar 08 ER Suta GRF #83</t>
  </si>
  <si>
    <t>Mar 08 ER Futa GRF #84</t>
  </si>
  <si>
    <t>Mar 08 ER Suta GRF #84</t>
  </si>
  <si>
    <t>Mar 08 ER Futa GRF #85</t>
  </si>
  <si>
    <t>Mar 08 ER Suta GRF #85</t>
  </si>
  <si>
    <t>Mar 22 ER Futa GRF #86</t>
  </si>
  <si>
    <t>Mar 22 ER Suta GRF #86</t>
  </si>
  <si>
    <t>Mar 29 FUTA Inst Teachers #87</t>
  </si>
  <si>
    <t>Mar 29 SUTA Inst Teachers #87</t>
  </si>
  <si>
    <t>Mar 29 Inst-Aids and Parapro FUTA #87</t>
  </si>
  <si>
    <t>Mar 29 Inst-Aids and Parapro SUTA #87</t>
  </si>
  <si>
    <t>Mar 29 Inst-PE/Art/Music/Foreign Lang FUTA #87</t>
  </si>
  <si>
    <t>Mar 29 Inst-PE/Art/Music/Foreign Lang SUTA #87</t>
  </si>
  <si>
    <t>ER Contribution</t>
  </si>
  <si>
    <t>EE Contribution</t>
  </si>
  <si>
    <t>EE Other Life Ins &amp; accidental death and dismemberment Coverage Period: 4/1/19 - 5/1/19</t>
  </si>
  <si>
    <t>Update coding for Feb 2019 Nationwide bill</t>
  </si>
  <si>
    <t>EE PS Life Ins &amp; accidental death and dismemberment Coverage Period: 4/1/19 - 5/1/19</t>
  </si>
  <si>
    <t>Mar 29 PS- Health #87</t>
  </si>
  <si>
    <t>Mar 29 Counselor #87</t>
  </si>
  <si>
    <t>Mar 29 Nurse #87</t>
  </si>
  <si>
    <t>TRS March 2019 Monthly payment ER contribution</t>
  </si>
  <si>
    <t>Mar 29 PS-Counselor FUTA #87</t>
  </si>
  <si>
    <t>Mar 29 PS-Counselor SUTA #87</t>
  </si>
  <si>
    <t>Mar 29 PS-Nurse FUTA #87</t>
  </si>
  <si>
    <t>Mar 29 PS-Nurse SUTA #87</t>
  </si>
  <si>
    <t>JE to move Kendall Rhoe wages class code from QBE to Spec Ed</t>
  </si>
  <si>
    <t>EE IIS Other Life Ins &amp; accidental death and dismemberment Coverage Period: 4/1/19 - 5/1/19</t>
  </si>
  <si>
    <t>Mar 29 IIS other admin #87</t>
  </si>
  <si>
    <t>TRS  March 2019 Monthly payment EE contribution</t>
  </si>
  <si>
    <t>Mar 29 IIS-Other Admin FUTA #87</t>
  </si>
  <si>
    <t>Mar 29 IIS-Other Admin SUTA #87</t>
  </si>
  <si>
    <t>Reimbursement for GCSA Conference meals</t>
  </si>
  <si>
    <t>Reimbursement for GCSA Conference travel</t>
  </si>
  <si>
    <t>SA Other Life Ins &amp; accidental death and dismemberment Coverage Period: 4/1/19 - 5/1/19</t>
  </si>
  <si>
    <t>Mar 29 SA- Health #87</t>
  </si>
  <si>
    <t>Mar 29 FICA- SA Director #87</t>
  </si>
  <si>
    <t>Mar 29 FICA- SA Clerical #87</t>
  </si>
  <si>
    <t>Mar 29 FICA- SA Technology #87</t>
  </si>
  <si>
    <t>Mar 29 Payroll #87 Mr. Hall TRS Deduction return</t>
  </si>
  <si>
    <t>Mar 29 SA- Technology FUTA #87</t>
  </si>
  <si>
    <t>Mar 29 SA- Technology SUTA #87</t>
  </si>
  <si>
    <t>Mar 29 SA- Clerical FUTA #87</t>
  </si>
  <si>
    <t>Mar 29 SA- Clerical SUTA #87</t>
  </si>
  <si>
    <t>Mar 29 SA- Director FUTA #87</t>
  </si>
  <si>
    <t>Mar 29 SA- Director SUTA #87</t>
  </si>
  <si>
    <t>March 2019 Installation and configuration of 3 WiFi access points</t>
  </si>
  <si>
    <t>Sides for Principal's Meeting luncheon 3/28/19</t>
  </si>
  <si>
    <t>2/1/19 - 2/28/19  contract - EX9299964</t>
  </si>
  <si>
    <t>1/30/19 - 2/28/19 usage charge - EX9299964</t>
  </si>
  <si>
    <t>2/1/19 - 2/28/19  contract - EX9299974</t>
  </si>
  <si>
    <t>1/30/19 - 2/28/19 usage charge - EX9299974</t>
  </si>
  <si>
    <t>Supplies3/5/19</t>
  </si>
  <si>
    <t>4 Wireless display receivers for classroom projectors</t>
  </si>
  <si>
    <t>Elementary school Security Officer February 2019</t>
  </si>
  <si>
    <t>Middle school Security Officer February 2019</t>
  </si>
  <si>
    <t>Elementary school Security Officer March 2019</t>
  </si>
  <si>
    <t>Middle school Security Officer March  2019</t>
  </si>
  <si>
    <t>February 2019 Elementary School Cleaning</t>
  </si>
  <si>
    <t>February 2019 Middle School Cleaning</t>
  </si>
  <si>
    <t>February 2019 STEM Lab Cleaning</t>
  </si>
  <si>
    <t>February 2019 Cafeteria Cleaning</t>
  </si>
  <si>
    <t>March 2019 Elementary School Cleaning</t>
  </si>
  <si>
    <t>March 2019 Middle School Cleaning</t>
  </si>
  <si>
    <t>March 2019 STEM Lab Cleaning</t>
  </si>
  <si>
    <t>March 2019 Cafeteria Cleaning</t>
  </si>
  <si>
    <t>Rental of storage buildings 3/10/19 - 4/8/19 Bldg ID #72611 &amp; Bldg ID 76073</t>
  </si>
  <si>
    <t>Rental of storage buildings 3/15/19 - 4/13/19 Bldg ID #81901</t>
  </si>
  <si>
    <t>Rental of storage buildings 3/28/19 - 4/27/19 Bldg ID #72970</t>
  </si>
  <si>
    <t>Monthly phone services 3/19/19 - 4/18/19</t>
  </si>
  <si>
    <t>Breakfast services 3/1/19</t>
  </si>
  <si>
    <t>Lunch services 3/1/19</t>
  </si>
  <si>
    <t>Breakfast services 3/4/19</t>
  </si>
  <si>
    <t>Lunch services 3/4/19</t>
  </si>
  <si>
    <t>Breakfast services 3/5/19</t>
  </si>
  <si>
    <t>Lunch services 3/5/19</t>
  </si>
  <si>
    <t>Breakfast services 3/6/19</t>
  </si>
  <si>
    <t>Lunch services 3/6/19</t>
  </si>
  <si>
    <t>Breakfast services 3/7/19</t>
  </si>
  <si>
    <t>Lunch services 3/7/19</t>
  </si>
  <si>
    <t>Sack lunches 3/7/19</t>
  </si>
  <si>
    <t>Breakfast services 3/11/19</t>
  </si>
  <si>
    <t>Lunch services 3/11/19</t>
  </si>
  <si>
    <t>Breakfast services 3/12/19</t>
  </si>
  <si>
    <t>Lunch services 3/12/19</t>
  </si>
  <si>
    <t>Breakfast services 3/13/19</t>
  </si>
  <si>
    <t>Lunch services 3/13/19</t>
  </si>
  <si>
    <t>Sack lunches 3/13/19</t>
  </si>
  <si>
    <t>Breakfast services 3/14/19</t>
  </si>
  <si>
    <t>Lunch services 3/14/19</t>
  </si>
  <si>
    <t>Breakfast services 3/15/19</t>
  </si>
  <si>
    <t>Lunch services 3/15/19</t>
  </si>
  <si>
    <t>Breakfast services 3/18/19</t>
  </si>
  <si>
    <t>Lunch services 3/18/19</t>
  </si>
  <si>
    <t>Breakfast services 3/19/19</t>
  </si>
  <si>
    <t>Lunch services 3/19/19</t>
  </si>
  <si>
    <t>Breakfast services 3/20/19</t>
  </si>
  <si>
    <t>Lunch services 3/20/19</t>
  </si>
  <si>
    <t>Breakfast services 3/21/19</t>
  </si>
  <si>
    <t>Lunch services 3/21/19</t>
  </si>
  <si>
    <t>Breakfast services 3/22/19</t>
  </si>
  <si>
    <t>Lunch services 3/22/19</t>
  </si>
  <si>
    <t>Breakfast services 3/25/19</t>
  </si>
  <si>
    <t>Lunch services 3/25/19</t>
  </si>
  <si>
    <t>Breakfast services 3/26/19</t>
  </si>
  <si>
    <t>Lunch services 3/26/19</t>
  </si>
  <si>
    <t>Breakfast services 3/27/19</t>
  </si>
  <si>
    <t>Lunch services 3/27/19</t>
  </si>
  <si>
    <t>Current Month (Mar 2019)</t>
  </si>
  <si>
    <t>(0.01) - (10)%</t>
  </si>
  <si>
    <t>&lt; (10)%</t>
  </si>
  <si>
    <t>SCSC Determination of Compliance Total Points:</t>
  </si>
  <si>
    <t>Determination of Compliance Points</t>
  </si>
  <si>
    <t>Oct- Uncashed check from county from February 2014, Dec- Wage Works check for premium, Mar - Broken glass repayment</t>
  </si>
  <si>
    <t>Nov- Received Title I reimbursements including $34k reimbursement from last FY due to county error - Oct, Nov, Dec 18 Title I received</t>
  </si>
  <si>
    <t>Mar - Billing vs deduction corrections FY18-19</t>
  </si>
  <si>
    <t>Jul- Literacy professional development mileage and meal reimbursements, Mar - prof. dev. Manus Caldwell</t>
  </si>
  <si>
    <t>Nov- Lisa Haygood Travel to  school for meetings, Mar - GCSA travel</t>
  </si>
  <si>
    <t>Oct- Refunds for over payments received and Mr. Hall over deduction, Mar - Valic payment for Mr. Hall</t>
  </si>
  <si>
    <t>Nov- Otis Giles reception area project, Mar - Sirrender invs for 2 months</t>
  </si>
  <si>
    <t>Jul- Sirrender bill increase due to school floor waxing, Aug- , Mar - Sirrender invs for 2 months</t>
  </si>
  <si>
    <t>Feb- No SNP Deposit received from county, Mar SNP up to date as of Feb 2019</t>
  </si>
  <si>
    <t>240-642 · SA-Periodicals</t>
  </si>
  <si>
    <t>Jul '18 - Jun 19</t>
  </si>
  <si>
    <t>To move Fiverr (240-595) Mar-19 to (280-301) as requested by client</t>
  </si>
  <si>
    <t>To move AJC newspaper subscription from Jul-18, Oct-18 and Jan-19 to 240-642 periodicals</t>
  </si>
  <si>
    <t>Atlanta Journal Constitution</t>
  </si>
  <si>
    <t>Total 240-642 · SA-Periodicals</t>
  </si>
  <si>
    <t>Dept of Education</t>
  </si>
  <si>
    <t>Refund pending</t>
  </si>
  <si>
    <t>Jul 2018 - March 2019</t>
  </si>
  <si>
    <t>Jul, Oct- AJC subscription, Mar-Removed AJC to 240-642 periodicals</t>
  </si>
  <si>
    <t>Mar - New Account created per Dr. William - AJC moved from 280-301</t>
  </si>
  <si>
    <t>SCSC Determination of Compliance</t>
  </si>
  <si>
    <t>Current FTE</t>
  </si>
  <si>
    <t>Exceeds Financial Performance Standards</t>
  </si>
  <si>
    <t>100 pts</t>
  </si>
  <si>
    <t>Budgeted FTE</t>
  </si>
  <si>
    <t>Meets Financial Performance Standards</t>
  </si>
  <si>
    <t>75-99 pts</t>
  </si>
  <si>
    <t>FTE Variance</t>
  </si>
  <si>
    <t>Does not meet Financial Performance Standards</t>
  </si>
  <si>
    <t>50-74 pts</t>
  </si>
  <si>
    <t>Falls far below Financial Performance Standards</t>
  </si>
  <si>
    <t>0-49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</si>
</sst>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[=0]&quot;&quot;_(&quot;-&quot;00&quot;&quot;_)&quot;&quot;;[&lt;0]&quot;&quot;_(&quot;&quot;\(&quot;&quot;#,##0.00&quot;&quot;\)&quot;&quot;;&quot;&quot;_(&quot;&quot;#,##0.00&quot;&quot;_)&quot;&quot;;&quot;_(&quot;@&quot;_)&quot;"/>
    <numFmt numFmtId="165" formatCode="[=0]&quot;&quot;_(&quot;-&quot;00&quot;&quot;_)&quot;&quot;;[&lt;0]&quot;&quot;_(&quot;&quot;\(&quot;&quot;#,##0&quot;&quot;\)&quot;&quot;;&quot;&quot;_(&quot;&quot;#,##0&quot;&quot;_)&quot;&quot;;&quot;_(&quot;@&quot;_)&quot;"/>
    <numFmt numFmtId="166" formatCode="mm/dd/yyyy"/>
    <numFmt numFmtId="167" formatCode="#,##0.00;\-#,##0.00"/>
    <numFmt numFmtId="168" formatCode="#,##0.0#%;\-#,##0.0#%"/>
    <numFmt numFmtId="169" formatCode="#,##0.00\ ;\(#,##0.00\)"/>
    <numFmt numFmtId="170" formatCode="[=0]&quot;&quot;_(&quot;-&quot;00.00&quot;&quot;_)&quot;&quot;;[&lt;0]&quot;&quot;_(&quot;&quot;\(&quot;&quot;#,##0.00&quot;&quot;\)&quot;&quot;;&quot;&quot;_(&quot;&quot;#,##0.00&quot;&quot;_)&quot;&quot;;&quot;_(&quot;@&quot;_)&quot;"/>
    <numFmt numFmtId="171" formatCode="#,##0.0_);\(#,##0.0\)"/>
    <numFmt numFmtId="172" formatCode="#,##0.00;\(#,##0.00\)"/>
    <numFmt numFmtId="173" formatCode="#,##0.00;&quot;&quot;\-&quot;&quot;#,##0.00"/>
    <numFmt numFmtId="174" formatCode="#,##0;\-#,##0"/>
  </numFmts>
  <fonts count="26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8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i/>
      <sz val="11"/>
      <color rgb="FFFF0000"/>
      <name val="Times New Roman"/>
      <family val="1"/>
    </font>
    <font>
      <sz val="8"/>
      <color rgb="FF0066CC"/>
      <name val="Times New Roman"/>
      <family val="1"/>
    </font>
    <font>
      <sz val="10"/>
      <color rgb="FF000000"/>
      <name val="Times New Roman"/>
      <family val="1"/>
    </font>
    <font>
      <sz val="8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8"/>
      <color rgb="FF00008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rgb="FFA5B6CB"/>
        <bgColor rgb="FFBFBFBF"/>
      </patternFill>
    </fill>
    <fill>
      <patternFill patternType="solid">
        <fgColor rgb="FF99CCFF"/>
        <bgColor rgb="FFB7DEE8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A5B6CB"/>
      </patternFill>
    </fill>
    <fill>
      <patternFill patternType="solid">
        <fgColor rgb="FFB97135"/>
        <bgColor rgb="FF808080"/>
      </patternFill>
    </fill>
    <fill>
      <patternFill patternType="solid">
        <fgColor rgb="FFDBEEF4"/>
        <bgColor rgb="FFEBF1DE"/>
      </patternFill>
    </fill>
    <fill>
      <patternFill patternType="solid">
        <fgColor rgb="FFFAC090"/>
        <bgColor rgb="FFFCD5B5"/>
      </patternFill>
    </fill>
    <fill>
      <patternFill patternType="solid">
        <fgColor rgb="FFDBEEF4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183"/>
        <bgColor indexed="64"/>
      </patternFill>
    </fill>
    <fill>
      <patternFill patternType="solid">
        <fgColor rgb="FFDBEEF4"/>
        <bgColor rgb="FFFDEADA"/>
      </patternFill>
    </fill>
    <fill>
      <patternFill patternType="solid">
        <fgColor rgb="FFB7DEE8"/>
        <bgColor rgb="FFCCCCFF"/>
      </patternFill>
    </fill>
    <fill>
      <patternFill patternType="solid">
        <fgColor rgb="FFFDEADA"/>
        <bgColor rgb="FFFCD5B5"/>
      </patternFill>
    </fill>
    <fill>
      <patternFill patternType="solid">
        <fgColor rgb="FFFCD5B5"/>
        <bgColor rgb="FFFFCCCC"/>
      </patternFill>
    </fill>
    <fill>
      <patternFill patternType="solid">
        <fgColor rgb="FFFAC090"/>
        <bgColor rgb="FFFFCC99"/>
      </patternFill>
    </fill>
    <fill>
      <patternFill patternType="solid">
        <fgColor rgb="FFFFFF99"/>
        <bgColor rgb="FFFDEADA"/>
      </patternFill>
    </fill>
    <fill>
      <patternFill patternType="solid">
        <fgColor rgb="FFC3D69B"/>
        <bgColor rgb="FFBFBFBF"/>
      </patternFill>
    </fill>
    <fill>
      <patternFill patternType="solid">
        <fgColor rgb="FFA9D08E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5911"/>
        <bgColor rgb="FF000000"/>
      </patternFill>
    </fill>
    <fill>
      <patternFill patternType="solid">
        <fgColor rgb="FF70AD47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A6A6A6"/>
        <bgColor rgb="FF000000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43" fontId="19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</cellStyleXfs>
  <cellXfs count="2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7" fontId="6" fillId="0" borderId="0" xfId="0" applyNumberFormat="1" applyFont="1"/>
    <xf numFmtId="0" fontId="5" fillId="0" borderId="0" xfId="0" applyFont="1" applyAlignment="1">
      <alignment horizontal="center"/>
    </xf>
    <xf numFmtId="164" fontId="3" fillId="0" borderId="0" xfId="0" applyNumberFormat="1" applyFont="1"/>
    <xf numFmtId="0" fontId="7" fillId="0" borderId="0" xfId="0" applyFont="1" applyAlignment="1">
      <alignment horizontal="center"/>
    </xf>
    <xf numFmtId="0" fontId="7" fillId="3" borderId="2" xfId="0" applyFont="1" applyFill="1" applyBorder="1"/>
    <xf numFmtId="0" fontId="7" fillId="3" borderId="2" xfId="0" applyFont="1" applyFill="1" applyBorder="1" applyAlignment="1">
      <alignment horizontal="center"/>
    </xf>
    <xf numFmtId="49" fontId="7" fillId="0" borderId="3" xfId="0" applyNumberFormat="1" applyFont="1" applyBorder="1"/>
    <xf numFmtId="164" fontId="7" fillId="0" borderId="4" xfId="0" applyNumberFormat="1" applyFont="1" applyBorder="1"/>
    <xf numFmtId="0" fontId="7" fillId="0" borderId="0" xfId="0" applyFont="1"/>
    <xf numFmtId="0" fontId="7" fillId="0" borderId="2" xfId="0" applyFont="1" applyBorder="1"/>
    <xf numFmtId="165" fontId="5" fillId="0" borderId="2" xfId="0" applyNumberFormat="1" applyFont="1" applyBorder="1" applyAlignment="1">
      <alignment wrapText="1"/>
    </xf>
    <xf numFmtId="0" fontId="8" fillId="0" borderId="0" xfId="0" applyFont="1"/>
    <xf numFmtId="49" fontId="7" fillId="0" borderId="5" xfId="0" applyNumberFormat="1" applyFont="1" applyBorder="1"/>
    <xf numFmtId="164" fontId="7" fillId="0" borderId="6" xfId="0" applyNumberFormat="1" applyFont="1" applyBorder="1"/>
    <xf numFmtId="0" fontId="7" fillId="0" borderId="7" xfId="0" applyFont="1" applyBorder="1"/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 wrapText="1"/>
    </xf>
    <xf numFmtId="49" fontId="7" fillId="0" borderId="8" xfId="0" applyNumberFormat="1" applyFont="1" applyBorder="1"/>
    <xf numFmtId="165" fontId="7" fillId="0" borderId="9" xfId="0" applyNumberFormat="1" applyFont="1" applyBorder="1"/>
    <xf numFmtId="0" fontId="9" fillId="0" borderId="7" xfId="0" applyFont="1" applyBorder="1" applyAlignment="1">
      <alignment wrapText="1"/>
    </xf>
    <xf numFmtId="165" fontId="7" fillId="3" borderId="2" xfId="0" applyNumberFormat="1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center" wrapText="1"/>
    </xf>
    <xf numFmtId="0" fontId="10" fillId="0" borderId="0" xfId="0" applyFont="1"/>
    <xf numFmtId="164" fontId="5" fillId="0" borderId="0" xfId="0" applyNumberFormat="1" applyFont="1"/>
    <xf numFmtId="0" fontId="5" fillId="0" borderId="6" xfId="0" applyFont="1" applyBorder="1"/>
    <xf numFmtId="0" fontId="11" fillId="0" borderId="0" xfId="0" applyFont="1"/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4" borderId="12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5" xfId="0" applyFont="1" applyBorder="1"/>
    <xf numFmtId="49" fontId="7" fillId="0" borderId="0" xfId="0" applyNumberFormat="1" applyFont="1"/>
    <xf numFmtId="0" fontId="5" fillId="0" borderId="2" xfId="0" applyFont="1" applyBorder="1"/>
    <xf numFmtId="164" fontId="5" fillId="7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4" fontId="5" fillId="0" borderId="2" xfId="0" applyNumberFormat="1" applyFont="1" applyBorder="1"/>
    <xf numFmtId="164" fontId="5" fillId="0" borderId="2" xfId="0" applyNumberFormat="1" applyFont="1" applyBorder="1" applyAlignment="1">
      <alignment horizontal="center"/>
    </xf>
    <xf numFmtId="164" fontId="7" fillId="0" borderId="5" xfId="0" applyNumberFormat="1" applyFont="1" applyBorder="1"/>
    <xf numFmtId="164" fontId="7" fillId="0" borderId="0" xfId="0" applyNumberFormat="1" applyFont="1"/>
    <xf numFmtId="164" fontId="5" fillId="0" borderId="6" xfId="0" applyNumberFormat="1" applyFont="1" applyBorder="1"/>
    <xf numFmtId="49" fontId="5" fillId="0" borderId="2" xfId="0" applyNumberFormat="1" applyFont="1" applyBorder="1"/>
    <xf numFmtId="164" fontId="7" fillId="0" borderId="0" xfId="0" applyNumberFormat="1" applyFont="1" applyAlignment="1">
      <alignment horizontal="center"/>
    </xf>
    <xf numFmtId="164" fontId="7" fillId="0" borderId="8" xfId="0" applyNumberFormat="1" applyFont="1" applyBorder="1"/>
    <xf numFmtId="164" fontId="7" fillId="0" borderId="10" xfId="0" applyNumberFormat="1" applyFont="1" applyBorder="1"/>
    <xf numFmtId="164" fontId="7" fillId="0" borderId="9" xfId="0" applyNumberFormat="1" applyFont="1" applyBorder="1"/>
    <xf numFmtId="49" fontId="13" fillId="0" borderId="0" xfId="0" applyNumberFormat="1" applyFont="1" applyAlignment="1">
      <alignment horizontal="right"/>
    </xf>
    <xf numFmtId="49" fontId="0" fillId="0" borderId="0" xfId="0" applyNumberFormat="1"/>
    <xf numFmtId="166" fontId="13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Continuous"/>
    </xf>
    <xf numFmtId="0" fontId="0" fillId="0" borderId="0" xfId="0" applyAlignment="1">
      <alignment horizontal="center"/>
    </xf>
    <xf numFmtId="0" fontId="15" fillId="0" borderId="0" xfId="0" applyFont="1"/>
    <xf numFmtId="49" fontId="16" fillId="0" borderId="0" xfId="2" applyNumberFormat="1" applyFont="1" applyAlignment="1">
      <alignment horizontal="centerContinuous"/>
    </xf>
    <xf numFmtId="49" fontId="15" fillId="0" borderId="0" xfId="2" applyNumberFormat="1" applyFont="1" applyAlignment="1">
      <alignment horizontal="centerContinuous"/>
    </xf>
    <xf numFmtId="49" fontId="17" fillId="0" borderId="0" xfId="2" applyNumberFormat="1" applyFont="1" applyAlignment="1">
      <alignment horizontal="centerContinuous"/>
    </xf>
    <xf numFmtId="49" fontId="18" fillId="0" borderId="0" xfId="2" applyNumberFormat="1" applyFont="1" applyAlignment="1">
      <alignment horizontal="centerContinuous"/>
    </xf>
    <xf numFmtId="49" fontId="15" fillId="0" borderId="0" xfId="2" applyNumberFormat="1" applyFont="1"/>
    <xf numFmtId="0" fontId="15" fillId="0" borderId="0" xfId="2" applyFont="1"/>
    <xf numFmtId="49" fontId="2" fillId="0" borderId="0" xfId="2" applyNumberFormat="1"/>
    <xf numFmtId="49" fontId="2" fillId="0" borderId="0" xfId="2" applyNumberFormat="1" applyAlignment="1">
      <alignment horizontal="centerContinuous"/>
    </xf>
    <xf numFmtId="49" fontId="15" fillId="0" borderId="15" xfId="2" applyNumberFormat="1" applyFont="1" applyBorder="1" applyAlignment="1">
      <alignment horizontal="center"/>
    </xf>
    <xf numFmtId="0" fontId="2" fillId="0" borderId="0" xfId="2"/>
    <xf numFmtId="49" fontId="15" fillId="11" borderId="0" xfId="2" applyNumberFormat="1" applyFont="1" applyFill="1" applyAlignment="1">
      <alignment horizontal="center"/>
    </xf>
    <xf numFmtId="49" fontId="15" fillId="11" borderId="0" xfId="2" applyNumberFormat="1" applyFont="1" applyFill="1"/>
    <xf numFmtId="49" fontId="15" fillId="9" borderId="15" xfId="2" applyNumberFormat="1" applyFont="1" applyFill="1" applyBorder="1" applyAlignment="1">
      <alignment horizontal="center"/>
    </xf>
    <xf numFmtId="167" fontId="14" fillId="9" borderId="0" xfId="2" applyNumberFormat="1" applyFont="1" applyFill="1"/>
    <xf numFmtId="167" fontId="14" fillId="9" borderId="16" xfId="2" applyNumberFormat="1" applyFont="1" applyFill="1" applyBorder="1"/>
    <xf numFmtId="167" fontId="14" fillId="9" borderId="17" xfId="2" applyNumberFormat="1" applyFont="1" applyFill="1" applyBorder="1"/>
    <xf numFmtId="167" fontId="14" fillId="9" borderId="18" xfId="2" applyNumberFormat="1" applyFont="1" applyFill="1" applyBorder="1"/>
    <xf numFmtId="167" fontId="15" fillId="9" borderId="19" xfId="2" applyNumberFormat="1" applyFont="1" applyFill="1" applyBorder="1"/>
    <xf numFmtId="43" fontId="21" fillId="9" borderId="0" xfId="1" applyFont="1" applyFill="1" applyAlignment="1">
      <alignment wrapText="1"/>
    </xf>
    <xf numFmtId="43" fontId="21" fillId="12" borderId="0" xfId="1" applyFont="1" applyFill="1"/>
    <xf numFmtId="0" fontId="20" fillId="10" borderId="0" xfId="0" applyFont="1" applyFill="1" applyAlignment="1">
      <alignment horizontal="center" wrapText="1"/>
    </xf>
    <xf numFmtId="49" fontId="15" fillId="10" borderId="15" xfId="2" applyNumberFormat="1" applyFont="1" applyFill="1" applyBorder="1" applyAlignment="1">
      <alignment horizontal="center"/>
    </xf>
    <xf numFmtId="167" fontId="14" fillId="10" borderId="0" xfId="2" applyNumberFormat="1" applyFont="1" applyFill="1"/>
    <xf numFmtId="49" fontId="15" fillId="12" borderId="15" xfId="2" applyNumberFormat="1" applyFont="1" applyFill="1" applyBorder="1" applyAlignment="1">
      <alignment horizontal="center"/>
    </xf>
    <xf numFmtId="49" fontId="15" fillId="12" borderId="15" xfId="0" applyNumberFormat="1" applyFont="1" applyFill="1" applyBorder="1" applyAlignment="1">
      <alignment horizontal="center"/>
    </xf>
    <xf numFmtId="167" fontId="14" fillId="12" borderId="0" xfId="2" applyNumberFormat="1" applyFont="1" applyFill="1"/>
    <xf numFmtId="168" fontId="14" fillId="12" borderId="0" xfId="0" applyNumberFormat="1" applyFont="1" applyFill="1"/>
    <xf numFmtId="167" fontId="14" fillId="12" borderId="16" xfId="2" applyNumberFormat="1" applyFont="1" applyFill="1" applyBorder="1"/>
    <xf numFmtId="167" fontId="14" fillId="12" borderId="17" xfId="2" applyNumberFormat="1" applyFont="1" applyFill="1" applyBorder="1"/>
    <xf numFmtId="167" fontId="14" fillId="12" borderId="18" xfId="2" applyNumberFormat="1" applyFont="1" applyFill="1" applyBorder="1"/>
    <xf numFmtId="167" fontId="15" fillId="12" borderId="19" xfId="2" applyNumberFormat="1" applyFont="1" applyFill="1" applyBorder="1"/>
    <xf numFmtId="49" fontId="15" fillId="13" borderId="15" xfId="2" applyNumberFormat="1" applyFont="1" applyFill="1" applyBorder="1" applyAlignment="1">
      <alignment horizontal="center"/>
    </xf>
    <xf numFmtId="169" fontId="7" fillId="0" borderId="14" xfId="0" applyNumberFormat="1" applyFont="1" applyBorder="1"/>
    <xf numFmtId="169" fontId="5" fillId="0" borderId="6" xfId="0" applyNumberFormat="1" applyFont="1" applyBorder="1"/>
    <xf numFmtId="169" fontId="5" fillId="0" borderId="13" xfId="0" applyNumberFormat="1" applyFont="1" applyBorder="1"/>
    <xf numFmtId="39" fontId="14" fillId="9" borderId="0" xfId="2" applyNumberFormat="1" applyFont="1" applyFill="1"/>
    <xf numFmtId="170" fontId="5" fillId="0" borderId="2" xfId="0" applyNumberFormat="1" applyFont="1" applyBorder="1" applyAlignment="1">
      <alignment wrapText="1"/>
    </xf>
    <xf numFmtId="170" fontId="5" fillId="0" borderId="7" xfId="0" applyNumberFormat="1" applyFont="1" applyBorder="1" applyAlignment="1">
      <alignment wrapText="1"/>
    </xf>
    <xf numFmtId="170" fontId="7" fillId="3" borderId="2" xfId="0" applyNumberFormat="1" applyFont="1" applyFill="1" applyBorder="1" applyAlignment="1">
      <alignment wrapText="1"/>
    </xf>
    <xf numFmtId="49" fontId="15" fillId="11" borderId="0" xfId="0" applyNumberFormat="1" applyFont="1" applyFill="1"/>
    <xf numFmtId="4" fontId="0" fillId="0" borderId="0" xfId="0" applyNumberFormat="1"/>
    <xf numFmtId="171" fontId="14" fillId="9" borderId="0" xfId="2" applyNumberFormat="1" applyFont="1" applyFill="1"/>
    <xf numFmtId="0" fontId="0" fillId="11" borderId="0" xfId="0" applyFill="1"/>
    <xf numFmtId="164" fontId="0" fillId="0" borderId="0" xfId="0" applyNumberFormat="1"/>
    <xf numFmtId="49" fontId="17" fillId="0" borderId="0" xfId="0" applyNumberFormat="1" applyFont="1"/>
    <xf numFmtId="0" fontId="17" fillId="0" borderId="0" xfId="0" applyFont="1"/>
    <xf numFmtId="0" fontId="14" fillId="0" borderId="0" xfId="0" applyFont="1" applyAlignment="1">
      <alignment horizontal="center"/>
    </xf>
    <xf numFmtId="49" fontId="15" fillId="4" borderId="0" xfId="0" applyNumberFormat="1" applyFont="1" applyFill="1"/>
    <xf numFmtId="0" fontId="15" fillId="4" borderId="0" xfId="0" applyFont="1" applyFill="1"/>
    <xf numFmtId="49" fontId="15" fillId="14" borderId="15" xfId="0" applyNumberFormat="1" applyFont="1" applyFill="1" applyBorder="1" applyAlignment="1">
      <alignment horizontal="center"/>
    </xf>
    <xf numFmtId="49" fontId="15" fillId="15" borderId="15" xfId="0" applyNumberFormat="1" applyFont="1" applyFill="1" applyBorder="1" applyAlignment="1">
      <alignment horizontal="center"/>
    </xf>
    <xf numFmtId="49" fontId="15" fillId="16" borderId="15" xfId="0" applyNumberFormat="1" applyFont="1" applyFill="1" applyBorder="1" applyAlignment="1">
      <alignment horizontal="center"/>
    </xf>
    <xf numFmtId="49" fontId="15" fillId="17" borderId="15" xfId="0" applyNumberFormat="1" applyFont="1" applyFill="1" applyBorder="1" applyAlignment="1">
      <alignment horizontal="center"/>
    </xf>
    <xf numFmtId="49" fontId="15" fillId="18" borderId="15" xfId="0" applyNumberFormat="1" applyFont="1" applyFill="1" applyBorder="1" applyAlignment="1">
      <alignment horizontal="center"/>
    </xf>
    <xf numFmtId="4" fontId="15" fillId="19" borderId="15" xfId="0" applyNumberFormat="1" applyFont="1" applyFill="1" applyBorder="1" applyAlignment="1">
      <alignment horizontal="center"/>
    </xf>
    <xf numFmtId="9" fontId="15" fillId="20" borderId="15" xfId="0" applyNumberFormat="1" applyFont="1" applyFill="1" applyBorder="1" applyAlignment="1">
      <alignment horizontal="center" wrapText="1"/>
    </xf>
    <xf numFmtId="164" fontId="14" fillId="14" borderId="0" xfId="0" applyNumberFormat="1" applyFont="1" applyFill="1"/>
    <xf numFmtId="0" fontId="14" fillId="14" borderId="0" xfId="0" applyFont="1" applyFill="1"/>
    <xf numFmtId="0" fontId="14" fillId="15" borderId="0" xfId="0" applyFont="1" applyFill="1"/>
    <xf numFmtId="0" fontId="14" fillId="16" borderId="0" xfId="0" applyFont="1" applyFill="1"/>
    <xf numFmtId="0" fontId="14" fillId="17" borderId="0" xfId="0" applyFont="1" applyFill="1"/>
    <xf numFmtId="0" fontId="0" fillId="18" borderId="0" xfId="0" applyFill="1"/>
    <xf numFmtId="0" fontId="15" fillId="19" borderId="0" xfId="0" applyFont="1" applyFill="1" applyAlignment="1">
      <alignment horizontal="center"/>
    </xf>
    <xf numFmtId="0" fontId="15" fillId="20" borderId="0" xfId="0" applyFont="1" applyFill="1" applyAlignment="1">
      <alignment horizontal="center" wrapText="1"/>
    </xf>
    <xf numFmtId="4" fontId="14" fillId="14" borderId="0" xfId="0" applyNumberFormat="1" applyFont="1" applyFill="1"/>
    <xf numFmtId="4" fontId="14" fillId="15" borderId="0" xfId="0" applyNumberFormat="1" applyFont="1" applyFill="1"/>
    <xf numFmtId="172" fontId="14" fillId="16" borderId="0" xfId="0" applyNumberFormat="1" applyFont="1" applyFill="1"/>
    <xf numFmtId="172" fontId="14" fillId="17" borderId="0" xfId="0" applyNumberFormat="1" applyFont="1" applyFill="1"/>
    <xf numFmtId="10" fontId="14" fillId="18" borderId="0" xfId="0" applyNumberFormat="1" applyFont="1" applyFill="1"/>
    <xf numFmtId="4" fontId="15" fillId="19" borderId="0" xfId="0" applyNumberFormat="1" applyFont="1" applyFill="1" applyAlignment="1">
      <alignment horizontal="center"/>
    </xf>
    <xf numFmtId="10" fontId="15" fillId="20" borderId="0" xfId="0" applyNumberFormat="1" applyFont="1" applyFill="1" applyAlignment="1">
      <alignment horizontal="center" wrapText="1"/>
    </xf>
    <xf numFmtId="4" fontId="14" fillId="15" borderId="16" xfId="0" applyNumberFormat="1" applyFont="1" applyFill="1" applyBorder="1"/>
    <xf numFmtId="4" fontId="14" fillId="14" borderId="18" xfId="0" applyNumberFormat="1" applyFont="1" applyFill="1" applyBorder="1"/>
    <xf numFmtId="172" fontId="14" fillId="16" borderId="18" xfId="0" applyNumberFormat="1" applyFont="1" applyFill="1" applyBorder="1"/>
    <xf numFmtId="172" fontId="14" fillId="17" borderId="18" xfId="0" applyNumberFormat="1" applyFont="1" applyFill="1" applyBorder="1"/>
    <xf numFmtId="4" fontId="14" fillId="14" borderId="19" xfId="0" applyNumberFormat="1" applyFont="1" applyFill="1" applyBorder="1"/>
    <xf numFmtId="4" fontId="14" fillId="15" borderId="19" xfId="0" applyNumberFormat="1" applyFont="1" applyFill="1" applyBorder="1"/>
    <xf numFmtId="172" fontId="14" fillId="16" borderId="19" xfId="0" applyNumberFormat="1" applyFont="1" applyFill="1" applyBorder="1"/>
    <xf numFmtId="4" fontId="2" fillId="0" borderId="0" xfId="2" applyNumberFormat="1"/>
    <xf numFmtId="4" fontId="14" fillId="14" borderId="16" xfId="0" applyNumberFormat="1" applyFont="1" applyFill="1" applyBorder="1"/>
    <xf numFmtId="172" fontId="14" fillId="16" borderId="16" xfId="0" applyNumberFormat="1" applyFont="1" applyFill="1" applyBorder="1"/>
    <xf numFmtId="172" fontId="14" fillId="17" borderId="16" xfId="0" applyNumberFormat="1" applyFont="1" applyFill="1" applyBorder="1"/>
    <xf numFmtId="4" fontId="14" fillId="16" borderId="0" xfId="0" applyNumberFormat="1" applyFont="1" applyFill="1"/>
    <xf numFmtId="4" fontId="14" fillId="17" borderId="0" xfId="0" applyNumberFormat="1" applyFont="1" applyFill="1"/>
    <xf numFmtId="4" fontId="14" fillId="15" borderId="18" xfId="0" applyNumberFormat="1" applyFont="1" applyFill="1" applyBorder="1"/>
    <xf numFmtId="172" fontId="14" fillId="17" borderId="19" xfId="0" applyNumberFormat="1" applyFont="1" applyFill="1" applyBorder="1"/>
    <xf numFmtId="173" fontId="5" fillId="0" borderId="2" xfId="0" applyNumberFormat="1" applyFont="1" applyBorder="1"/>
    <xf numFmtId="167" fontId="14" fillId="9" borderId="20" xfId="2" applyNumberFormat="1" applyFont="1" applyFill="1" applyBorder="1"/>
    <xf numFmtId="4" fontId="14" fillId="14" borderId="20" xfId="0" applyNumberFormat="1" applyFont="1" applyFill="1" applyBorder="1"/>
    <xf numFmtId="4" fontId="14" fillId="14" borderId="21" xfId="0" applyNumberFormat="1" applyFont="1" applyFill="1" applyBorder="1"/>
    <xf numFmtId="4" fontId="14" fillId="14" borderId="22" xfId="0" applyNumberFormat="1" applyFont="1" applyFill="1" applyBorder="1"/>
    <xf numFmtId="167" fontId="14" fillId="9" borderId="23" xfId="2" applyNumberFormat="1" applyFont="1" applyFill="1" applyBorder="1"/>
    <xf numFmtId="167" fontId="14" fillId="9" borderId="24" xfId="2" applyNumberFormat="1" applyFont="1" applyFill="1" applyBorder="1"/>
    <xf numFmtId="167" fontId="14" fillId="9" borderId="25" xfId="2" applyNumberFormat="1" applyFont="1" applyFill="1" applyBorder="1"/>
    <xf numFmtId="167" fontId="14" fillId="9" borderId="26" xfId="2" applyNumberFormat="1" applyFont="1" applyFill="1" applyBorder="1"/>
    <xf numFmtId="167" fontId="2" fillId="0" borderId="0" xfId="2" applyNumberFormat="1"/>
    <xf numFmtId="167" fontId="14" fillId="9" borderId="29" xfId="2" applyNumberFormat="1" applyFont="1" applyFill="1" applyBorder="1"/>
    <xf numFmtId="167" fontId="15" fillId="9" borderId="31" xfId="2" applyNumberFormat="1" applyFont="1" applyFill="1" applyBorder="1"/>
    <xf numFmtId="167" fontId="14" fillId="10" borderId="28" xfId="2" applyNumberFormat="1" applyFont="1" applyFill="1" applyBorder="1"/>
    <xf numFmtId="167" fontId="14" fillId="10" borderId="29" xfId="2" applyNumberFormat="1" applyFont="1" applyFill="1" applyBorder="1"/>
    <xf numFmtId="167" fontId="14" fillId="10" borderId="30" xfId="2" applyNumberFormat="1" applyFont="1" applyFill="1" applyBorder="1"/>
    <xf numFmtId="167" fontId="15" fillId="10" borderId="31" xfId="2" applyNumberFormat="1" applyFont="1" applyFill="1" applyBorder="1"/>
    <xf numFmtId="4" fontId="15" fillId="19" borderId="0" xfId="0" applyNumberFormat="1" applyFont="1" applyFill="1" applyAlignment="1">
      <alignment horizontal="right"/>
    </xf>
    <xf numFmtId="4" fontId="15" fillId="19" borderId="16" xfId="0" applyNumberFormat="1" applyFont="1" applyFill="1" applyBorder="1" applyAlignment="1">
      <alignment horizontal="right"/>
    </xf>
    <xf numFmtId="4" fontId="15" fillId="19" borderId="18" xfId="0" applyNumberFormat="1" applyFont="1" applyFill="1" applyBorder="1" applyAlignment="1">
      <alignment horizontal="right"/>
    </xf>
    <xf numFmtId="4" fontId="15" fillId="19" borderId="19" xfId="0" applyNumberFormat="1" applyFont="1" applyFill="1" applyBorder="1" applyAlignment="1">
      <alignment horizontal="right"/>
    </xf>
    <xf numFmtId="10" fontId="15" fillId="20" borderId="0" xfId="0" applyNumberFormat="1" applyFont="1" applyFill="1" applyAlignment="1">
      <alignment horizontal="right" wrapText="1"/>
    </xf>
    <xf numFmtId="10" fontId="15" fillId="20" borderId="16" xfId="0" applyNumberFormat="1" applyFont="1" applyFill="1" applyBorder="1" applyAlignment="1">
      <alignment horizontal="right" wrapText="1"/>
    </xf>
    <xf numFmtId="10" fontId="15" fillId="20" borderId="18" xfId="0" applyNumberFormat="1" applyFont="1" applyFill="1" applyBorder="1" applyAlignment="1">
      <alignment horizontal="right" wrapText="1"/>
    </xf>
    <xf numFmtId="10" fontId="15" fillId="20" borderId="19" xfId="0" applyNumberFormat="1" applyFont="1" applyFill="1" applyBorder="1" applyAlignment="1">
      <alignment horizontal="right" wrapText="1"/>
    </xf>
    <xf numFmtId="10" fontId="14" fillId="18" borderId="28" xfId="0" applyNumberFormat="1" applyFont="1" applyFill="1" applyBorder="1"/>
    <xf numFmtId="10" fontId="14" fillId="18" borderId="30" xfId="0" applyNumberFormat="1" applyFont="1" applyFill="1" applyBorder="1"/>
    <xf numFmtId="10" fontId="14" fillId="18" borderId="31" xfId="0" applyNumberFormat="1" applyFont="1" applyFill="1" applyBorder="1"/>
    <xf numFmtId="10" fontId="14" fillId="12" borderId="0" xfId="3" applyNumberFormat="1" applyFont="1" applyFill="1"/>
    <xf numFmtId="10" fontId="14" fillId="12" borderId="16" xfId="3" applyNumberFormat="1" applyFont="1" applyFill="1" applyBorder="1"/>
    <xf numFmtId="10" fontId="14" fillId="12" borderId="17" xfId="3" applyNumberFormat="1" applyFont="1" applyFill="1" applyBorder="1"/>
    <xf numFmtId="10" fontId="14" fillId="12" borderId="18" xfId="3" applyNumberFormat="1" applyFont="1" applyFill="1" applyBorder="1"/>
    <xf numFmtId="10" fontId="15" fillId="12" borderId="0" xfId="3" applyNumberFormat="1" applyFont="1" applyFill="1"/>
    <xf numFmtId="10" fontId="15" fillId="12" borderId="19" xfId="3" applyNumberFormat="1" applyFont="1" applyFill="1" applyBorder="1"/>
    <xf numFmtId="10" fontId="5" fillId="0" borderId="2" xfId="3" applyNumberFormat="1" applyFont="1" applyBorder="1"/>
    <xf numFmtId="10" fontId="5" fillId="0" borderId="2" xfId="0" applyNumberFormat="1" applyFont="1" applyBorder="1"/>
    <xf numFmtId="49" fontId="7" fillId="0" borderId="2" xfId="0" applyNumberFormat="1" applyFont="1" applyBorder="1"/>
    <xf numFmtId="164" fontId="7" fillId="5" borderId="2" xfId="0" applyNumberFormat="1" applyFont="1" applyFill="1" applyBorder="1"/>
    <xf numFmtId="10" fontId="5" fillId="7" borderId="2" xfId="3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18" borderId="2" xfId="0" applyFont="1" applyFill="1" applyBorder="1" applyAlignment="1">
      <alignment horizontal="center"/>
    </xf>
    <xf numFmtId="0" fontId="7" fillId="0" borderId="32" xfId="0" applyFont="1" applyBorder="1"/>
    <xf numFmtId="164" fontId="5" fillId="0" borderId="32" xfId="0" applyNumberFormat="1" applyFont="1" applyFill="1" applyBorder="1"/>
    <xf numFmtId="164" fontId="5" fillId="0" borderId="32" xfId="0" applyNumberFormat="1" applyFont="1" applyBorder="1"/>
    <xf numFmtId="0" fontId="5" fillId="21" borderId="2" xfId="0" applyFont="1" applyFill="1" applyBorder="1" applyAlignment="1">
      <alignment horizontal="center"/>
    </xf>
    <xf numFmtId="0" fontId="7" fillId="22" borderId="2" xfId="0" applyFont="1" applyFill="1" applyBorder="1" applyAlignment="1">
      <alignment horizontal="center" wrapText="1"/>
    </xf>
    <xf numFmtId="0" fontId="5" fillId="22" borderId="2" xfId="0" applyFont="1" applyFill="1" applyBorder="1" applyAlignment="1">
      <alignment horizontal="center"/>
    </xf>
    <xf numFmtId="0" fontId="5" fillId="22" borderId="33" xfId="0" applyFont="1" applyFill="1" applyBorder="1" applyAlignment="1">
      <alignment horizontal="center"/>
    </xf>
    <xf numFmtId="49" fontId="22" fillId="0" borderId="0" xfId="0" applyNumberFormat="1" applyFont="1"/>
    <xf numFmtId="0" fontId="23" fillId="0" borderId="0" xfId="0" applyFont="1"/>
    <xf numFmtId="0" fontId="22" fillId="0" borderId="0" xfId="0" applyFont="1"/>
    <xf numFmtId="49" fontId="24" fillId="0" borderId="0" xfId="2" applyNumberFormat="1" applyFont="1"/>
    <xf numFmtId="49" fontId="24" fillId="0" borderId="0" xfId="2" applyNumberFormat="1" applyFont="1" applyAlignment="1">
      <alignment horizontal="centerContinuous"/>
    </xf>
    <xf numFmtId="0" fontId="22" fillId="0" borderId="0" xfId="0" applyFont="1" applyAlignment="1">
      <alignment horizontal="center"/>
    </xf>
    <xf numFmtId="0" fontId="25" fillId="0" borderId="0" xfId="0" applyFont="1"/>
    <xf numFmtId="0" fontId="1" fillId="0" borderId="0" xfId="4"/>
    <xf numFmtId="0" fontId="1" fillId="0" borderId="0" xfId="4" applyNumberFormat="1"/>
    <xf numFmtId="0" fontId="15" fillId="0" borderId="0" xfId="4" applyNumberFormat="1" applyFont="1"/>
    <xf numFmtId="0" fontId="15" fillId="0" borderId="0" xfId="4" applyFont="1"/>
    <xf numFmtId="168" fontId="15" fillId="0" borderId="31" xfId="4" applyNumberFormat="1" applyFont="1" applyBorder="1"/>
    <xf numFmtId="49" fontId="15" fillId="0" borderId="0" xfId="4" applyNumberFormat="1" applyFont="1"/>
    <xf numFmtId="167" fontId="15" fillId="0" borderId="31" xfId="4" applyNumberFormat="1" applyFont="1" applyBorder="1"/>
    <xf numFmtId="168" fontId="14" fillId="0" borderId="29" xfId="4" applyNumberFormat="1" applyFont="1" applyBorder="1"/>
    <xf numFmtId="49" fontId="14" fillId="0" borderId="0" xfId="4" applyNumberFormat="1" applyFont="1"/>
    <xf numFmtId="167" fontId="14" fillId="0" borderId="29" xfId="4" applyNumberFormat="1" applyFont="1" applyBorder="1"/>
    <xf numFmtId="168" fontId="14" fillId="0" borderId="0" xfId="4" applyNumberFormat="1" applyFont="1" applyBorder="1"/>
    <xf numFmtId="167" fontId="14" fillId="0" borderId="0" xfId="4" applyNumberFormat="1" applyFont="1" applyBorder="1"/>
    <xf numFmtId="168" fontId="14" fillId="0" borderId="0" xfId="4" applyNumberFormat="1" applyFont="1"/>
    <xf numFmtId="167" fontId="14" fillId="0" borderId="0" xfId="4" applyNumberFormat="1" applyFont="1"/>
    <xf numFmtId="168" fontId="14" fillId="0" borderId="28" xfId="4" applyNumberFormat="1" applyFont="1" applyBorder="1"/>
    <xf numFmtId="167" fontId="14" fillId="0" borderId="28" xfId="4" applyNumberFormat="1" applyFont="1" applyBorder="1"/>
    <xf numFmtId="168" fontId="14" fillId="0" borderId="30" xfId="4" applyNumberFormat="1" applyFont="1" applyBorder="1"/>
    <xf numFmtId="167" fontId="14" fillId="0" borderId="30" xfId="4" applyNumberFormat="1" applyFont="1" applyBorder="1"/>
    <xf numFmtId="0" fontId="1" fillId="0" borderId="0" xfId="4" applyAlignment="1">
      <alignment horizontal="center"/>
    </xf>
    <xf numFmtId="49" fontId="15" fillId="0" borderId="15" xfId="4" applyNumberFormat="1" applyFont="1" applyBorder="1" applyAlignment="1">
      <alignment horizontal="center"/>
    </xf>
    <xf numFmtId="49" fontId="1" fillId="0" borderId="0" xfId="4" applyNumberFormat="1" applyAlignment="1">
      <alignment horizontal="center"/>
    </xf>
    <xf numFmtId="49" fontId="15" fillId="0" borderId="0" xfId="4" applyNumberFormat="1" applyFont="1" applyAlignment="1">
      <alignment horizontal="center"/>
    </xf>
    <xf numFmtId="49" fontId="1" fillId="0" borderId="0" xfId="4" applyNumberFormat="1" applyBorder="1" applyAlignment="1">
      <alignment horizontal="centerContinuous"/>
    </xf>
    <xf numFmtId="49" fontId="13" fillId="0" borderId="0" xfId="4" applyNumberFormat="1" applyFont="1" applyAlignment="1">
      <alignment horizontal="right"/>
    </xf>
    <xf numFmtId="49" fontId="1" fillId="0" borderId="0" xfId="4" applyNumberFormat="1"/>
    <xf numFmtId="49" fontId="18" fillId="0" borderId="0" xfId="4" applyNumberFormat="1" applyFont="1"/>
    <xf numFmtId="166" fontId="13" fillId="0" borderId="0" xfId="4" applyNumberFormat="1" applyFont="1" applyAlignment="1">
      <alignment horizontal="right"/>
    </xf>
    <xf numFmtId="49" fontId="17" fillId="0" borderId="0" xfId="4" applyNumberFormat="1" applyFont="1"/>
    <xf numFmtId="49" fontId="16" fillId="0" borderId="0" xfId="4" applyNumberFormat="1" applyFont="1"/>
    <xf numFmtId="166" fontId="15" fillId="0" borderId="0" xfId="4" applyNumberFormat="1" applyFont="1"/>
    <xf numFmtId="166" fontId="14" fillId="0" borderId="0" xfId="4" applyNumberFormat="1" applyFont="1"/>
    <xf numFmtId="167" fontId="15" fillId="0" borderId="0" xfId="4" applyNumberFormat="1" applyFont="1"/>
    <xf numFmtId="49" fontId="15" fillId="0" borderId="27" xfId="4" applyNumberFormat="1" applyFont="1" applyBorder="1" applyAlignment="1">
      <alignment horizontal="center"/>
    </xf>
    <xf numFmtId="174" fontId="15" fillId="0" borderId="0" xfId="4" applyNumberFormat="1" applyFont="1"/>
    <xf numFmtId="174" fontId="14" fillId="0" borderId="0" xfId="4" applyNumberFormat="1" applyFont="1"/>
    <xf numFmtId="167" fontId="14" fillId="9" borderId="0" xfId="0" applyNumberFormat="1" applyFont="1" applyFill="1"/>
    <xf numFmtId="167" fontId="14" fillId="9" borderId="28" xfId="0" applyNumberFormat="1" applyFont="1" applyFill="1" applyBorder="1"/>
    <xf numFmtId="167" fontId="14" fillId="9" borderId="0" xfId="0" applyNumberFormat="1" applyFont="1" applyFill="1" applyBorder="1"/>
    <xf numFmtId="167" fontId="14" fillId="9" borderId="29" xfId="0" applyNumberFormat="1" applyFont="1" applyFill="1" applyBorder="1"/>
    <xf numFmtId="167" fontId="14" fillId="9" borderId="30" xfId="0" applyNumberFormat="1" applyFont="1" applyFill="1" applyBorder="1"/>
    <xf numFmtId="167" fontId="14" fillId="13" borderId="0" xfId="4" applyNumberFormat="1" applyFont="1" applyFill="1"/>
    <xf numFmtId="167" fontId="14" fillId="13" borderId="28" xfId="4" applyNumberFormat="1" applyFont="1" applyFill="1" applyBorder="1"/>
    <xf numFmtId="167" fontId="14" fillId="13" borderId="0" xfId="4" applyNumberFormat="1" applyFont="1" applyFill="1" applyBorder="1"/>
    <xf numFmtId="167" fontId="14" fillId="13" borderId="29" xfId="4" applyNumberFormat="1" applyFont="1" applyFill="1" applyBorder="1"/>
    <xf numFmtId="167" fontId="14" fillId="13" borderId="30" xfId="4" applyNumberFormat="1" applyFont="1" applyFill="1" applyBorder="1"/>
    <xf numFmtId="167" fontId="15" fillId="13" borderId="31" xfId="4" applyNumberFormat="1" applyFont="1" applyFill="1" applyBorder="1"/>
    <xf numFmtId="0" fontId="7" fillId="0" borderId="2" xfId="0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49" fontId="16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49" fontId="16" fillId="0" borderId="0" xfId="4" applyNumberFormat="1" applyFont="1" applyAlignment="1">
      <alignment horizontal="center"/>
    </xf>
    <xf numFmtId="49" fontId="17" fillId="0" borderId="0" xfId="4" applyNumberFormat="1" applyFont="1" applyAlignment="1">
      <alignment horizontal="center"/>
    </xf>
    <xf numFmtId="49" fontId="18" fillId="0" borderId="0" xfId="4" applyNumberFormat="1" applyFont="1" applyAlignment="1">
      <alignment horizontal="center"/>
    </xf>
    <xf numFmtId="167" fontId="14" fillId="0" borderId="0" xfId="0" applyNumberFormat="1" applyFont="1"/>
    <xf numFmtId="167" fontId="14" fillId="0" borderId="28" xfId="0" applyNumberFormat="1" applyFont="1" applyBorder="1"/>
    <xf numFmtId="167" fontId="14" fillId="0" borderId="0" xfId="0" applyNumberFormat="1" applyFont="1" applyBorder="1"/>
    <xf numFmtId="167" fontId="14" fillId="0" borderId="29" xfId="0" applyNumberFormat="1" applyFont="1" applyBorder="1"/>
    <xf numFmtId="167" fontId="14" fillId="0" borderId="30" xfId="0" applyNumberFormat="1" applyFont="1" applyBorder="1"/>
    <xf numFmtId="0" fontId="7" fillId="23" borderId="5" xfId="0" applyFont="1" applyFill="1" applyBorder="1" applyAlignment="1">
      <alignment horizontal="center"/>
    </xf>
    <xf numFmtId="0" fontId="7" fillId="23" borderId="0" xfId="0" applyFont="1" applyFill="1" applyBorder="1" applyAlignment="1">
      <alignment horizontal="center"/>
    </xf>
    <xf numFmtId="49" fontId="14" fillId="0" borderId="0" xfId="5" applyNumberFormat="1" applyFont="1" applyAlignment="1">
      <alignment horizontal="right"/>
    </xf>
    <xf numFmtId="164" fontId="5" fillId="0" borderId="0" xfId="0" applyNumberFormat="1" applyFont="1" applyBorder="1"/>
    <xf numFmtId="0" fontId="5" fillId="24" borderId="2" xfId="0" applyFont="1" applyFill="1" applyBorder="1" applyAlignment="1">
      <alignment horizontal="left"/>
    </xf>
    <xf numFmtId="0" fontId="5" fillId="24" borderId="2" xfId="0" applyFont="1" applyFill="1" applyBorder="1"/>
    <xf numFmtId="164" fontId="5" fillId="0" borderId="10" xfId="0" applyNumberFormat="1" applyFont="1" applyBorder="1"/>
    <xf numFmtId="0" fontId="5" fillId="21" borderId="2" xfId="0" applyFont="1" applyFill="1" applyBorder="1" applyAlignment="1">
      <alignment horizontal="left"/>
    </xf>
    <xf numFmtId="0" fontId="5" fillId="21" borderId="2" xfId="0" applyFont="1" applyFill="1" applyBorder="1"/>
    <xf numFmtId="0" fontId="5" fillId="25" borderId="2" xfId="0" applyFont="1" applyFill="1" applyBorder="1" applyAlignment="1">
      <alignment horizontal="left"/>
    </xf>
    <xf numFmtId="0" fontId="5" fillId="25" borderId="2" xfId="0" applyFont="1" applyFill="1" applyBorder="1"/>
    <xf numFmtId="0" fontId="5" fillId="26" borderId="2" xfId="0" applyFont="1" applyFill="1" applyBorder="1" applyAlignment="1">
      <alignment horizontal="left"/>
    </xf>
    <xf numFmtId="0" fontId="5" fillId="26" borderId="2" xfId="0" applyFont="1" applyFill="1" applyBorder="1"/>
  </cellXfs>
  <cellStyles count="6">
    <cellStyle name="Comma" xfId="1" builtinId="3"/>
    <cellStyle name="Normal" xfId="0" builtinId="0"/>
    <cellStyle name="Normal 2" xfId="4" xr:uid="{A84499FF-8D9D-45B9-B147-0BB9B464FC96}"/>
    <cellStyle name="Normal 3" xfId="5" xr:uid="{5F084416-4E12-40A6-A456-F3FA5E516B08}"/>
    <cellStyle name="Normal_BvA" xfId="2" xr:uid="{44C2E547-96B8-4434-AB97-3CDE7C428321}"/>
    <cellStyle name="Percent" xfId="3" builtinId="5"/>
  </cellStyles>
  <dxfs count="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B97135"/>
      <rgbColor rgb="FF800080"/>
      <rgbColor rgb="FF008080"/>
      <rgbColor rgb="FFBFBFBF"/>
      <rgbColor rgb="FF808080"/>
      <rgbColor rgb="FFA5B6CB"/>
      <rgbColor rgb="FF993366"/>
      <rgbColor rgb="FFEBF1DE"/>
      <rgbColor rgb="FFDBEEF4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CD5B5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CBAD"/>
      <color rgb="FFF4B183"/>
      <color rgb="FFDBEEF4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3313" name="FILTER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3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3314" name="HEADER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3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2289" name="FILTER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4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2290" name="HEADER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4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133350</xdr:colOff>
          <xdr:row>1</xdr:row>
          <xdr:rowOff>28575</xdr:rowOff>
        </xdr:to>
        <xdr:sp macro="" textlink="">
          <xdr:nvSpPr>
            <xdr:cNvPr id="11265" name="FILTER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5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133350</xdr:colOff>
          <xdr:row>1</xdr:row>
          <xdr:rowOff>28575</xdr:rowOff>
        </xdr:to>
        <xdr:sp macro="" textlink="">
          <xdr:nvSpPr>
            <xdr:cNvPr id="11266" name="HEADER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5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41" name="FILTER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6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42" name="HEADER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6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9217" name="FILTER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7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9218" name="HEADER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7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50"/>
  <sheetViews>
    <sheetView tabSelected="1" zoomScaleNormal="100" zoomScalePageLayoutView="60" workbookViewId="0">
      <selection activeCell="N9" sqref="N9"/>
    </sheetView>
  </sheetViews>
  <sheetFormatPr defaultRowHeight="15" x14ac:dyDescent="0.25"/>
  <cols>
    <col min="1" max="1" width="8.28515625"/>
    <col min="2" max="2" width="14.28515625" customWidth="1"/>
    <col min="3" max="3" width="16.5703125" bestFit="1" customWidth="1"/>
    <col min="4" max="4" width="19.7109375" bestFit="1" customWidth="1"/>
    <col min="5" max="5" width="20.5703125" bestFit="1" customWidth="1"/>
    <col min="6" max="6" width="13.85546875"/>
    <col min="7" max="7" width="10"/>
    <col min="8" max="8" width="39.85546875" bestFit="1" customWidth="1"/>
    <col min="9" max="9" width="11.140625" bestFit="1" customWidth="1"/>
    <col min="10" max="10" width="11.5703125" bestFit="1" customWidth="1"/>
    <col min="11" max="11" width="12.140625" bestFit="1" customWidth="1"/>
    <col min="12" max="12" width="11.5703125"/>
    <col min="13" max="13" width="10"/>
    <col min="14" max="14" width="12" bestFit="1" customWidth="1"/>
    <col min="15" max="256" width="10"/>
    <col min="257" max="1025" width="11.5703125"/>
  </cols>
  <sheetData>
    <row r="1" spans="1:256" ht="22.5" x14ac:dyDescent="0.3">
      <c r="A1" s="1" t="s">
        <v>0</v>
      </c>
      <c r="B1" s="2" t="s">
        <v>1</v>
      </c>
      <c r="C1" s="1"/>
      <c r="D1" s="1"/>
      <c r="E1" s="1"/>
      <c r="F1" s="1"/>
      <c r="G1" s="1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 x14ac:dyDescent="0.25">
      <c r="A2" s="1"/>
      <c r="B2" s="4">
        <v>43525</v>
      </c>
      <c r="C2" s="197"/>
      <c r="D2" s="1"/>
      <c r="E2" s="1"/>
      <c r="F2" s="1"/>
      <c r="G2" s="1"/>
      <c r="H2" s="5"/>
      <c r="I2" s="5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7.25" customHeight="1" x14ac:dyDescent="0.25">
      <c r="A3" s="1"/>
      <c r="B3" s="1"/>
      <c r="C3" s="1"/>
      <c r="D3" s="1"/>
      <c r="E3" s="1"/>
      <c r="F3" s="1"/>
      <c r="G3" s="1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25">
      <c r="A4" s="1"/>
      <c r="B4" s="1"/>
      <c r="C4" s="1"/>
      <c r="D4" s="1"/>
      <c r="E4" s="1"/>
      <c r="F4" s="1"/>
      <c r="G4" s="1"/>
      <c r="H4" s="1"/>
      <c r="I4" s="6"/>
      <c r="J4" s="6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x14ac:dyDescent="0.25">
      <c r="A5" s="1"/>
      <c r="B5" s="3"/>
      <c r="C5" s="244" t="s">
        <v>2</v>
      </c>
      <c r="D5" s="244"/>
      <c r="E5" s="244"/>
      <c r="F5" s="1"/>
      <c r="G5" s="1"/>
      <c r="H5" s="1"/>
      <c r="I5" s="6"/>
      <c r="J5" s="6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25">
      <c r="A6" s="1"/>
      <c r="B6" s="3"/>
      <c r="C6" s="3"/>
      <c r="D6" s="3"/>
      <c r="E6" s="3"/>
      <c r="F6" s="1"/>
      <c r="G6" s="1"/>
      <c r="H6" s="245" t="s">
        <v>3</v>
      </c>
      <c r="I6" s="245"/>
      <c r="J6" s="7"/>
      <c r="K6" s="3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x14ac:dyDescent="0.25">
      <c r="A7" s="1"/>
      <c r="B7" s="8"/>
      <c r="C7" s="9" t="s">
        <v>4</v>
      </c>
      <c r="D7" s="9" t="s">
        <v>5</v>
      </c>
      <c r="E7" s="9" t="s">
        <v>6</v>
      </c>
      <c r="F7" s="1"/>
      <c r="G7" s="1"/>
      <c r="H7" s="10" t="s">
        <v>7</v>
      </c>
      <c r="I7" s="11">
        <f>F32</f>
        <v>1916090.8</v>
      </c>
      <c r="J7" s="1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x14ac:dyDescent="0.25">
      <c r="A8" s="1"/>
      <c r="B8" s="13" t="s">
        <v>8</v>
      </c>
      <c r="C8" s="94">
        <f>'BvA Summary'!O11</f>
        <v>4051794.05</v>
      </c>
      <c r="D8" s="94">
        <f>'BvA Summary'!P11</f>
        <v>3752833.28</v>
      </c>
      <c r="E8" s="14">
        <f>C8-D8</f>
        <v>298960.77</v>
      </c>
      <c r="F8" s="15"/>
      <c r="G8" s="1"/>
      <c r="H8" s="16" t="s">
        <v>9</v>
      </c>
      <c r="I8" s="17">
        <f>C10</f>
        <v>3710664.8000000003</v>
      </c>
      <c r="J8" s="1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x14ac:dyDescent="0.25">
      <c r="A9" s="1"/>
      <c r="B9" s="18"/>
      <c r="C9" s="95"/>
      <c r="D9" s="19"/>
      <c r="E9" s="20"/>
      <c r="F9" s="1"/>
      <c r="G9" s="1"/>
      <c r="H9" s="21" t="s">
        <v>10</v>
      </c>
      <c r="I9" s="22">
        <f>(I7/I8)*365</f>
        <v>188.47650749806343</v>
      </c>
      <c r="J9" s="1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x14ac:dyDescent="0.25">
      <c r="A10" s="1"/>
      <c r="B10" s="13" t="s">
        <v>11</v>
      </c>
      <c r="C10" s="94">
        <f>'BvA Summary'!O25</f>
        <v>3710664.8000000003</v>
      </c>
      <c r="D10" s="94">
        <f>'BvA Summary'!P25</f>
        <v>3621200.16</v>
      </c>
      <c r="E10" s="14">
        <f>C10-D10</f>
        <v>89464.64000000013</v>
      </c>
      <c r="F10" s="1"/>
      <c r="G10" s="1"/>
      <c r="H10" s="3"/>
      <c r="I10" s="3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25">
      <c r="A11" s="1"/>
      <c r="B11" s="18"/>
      <c r="C11" s="95"/>
      <c r="D11" s="23"/>
      <c r="E11" s="19"/>
      <c r="F11" s="1"/>
      <c r="G11" s="1"/>
      <c r="H11" s="3"/>
      <c r="I11" s="3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25.5" customHeight="1" x14ac:dyDescent="0.25">
      <c r="A12" s="1"/>
      <c r="B12" s="8" t="s">
        <v>12</v>
      </c>
      <c r="C12" s="96">
        <f>C8-C10</f>
        <v>341129.24999999953</v>
      </c>
      <c r="D12" s="24">
        <f>D8-D10</f>
        <v>131633.11999999965</v>
      </c>
      <c r="E12" s="24">
        <f>E8-E10</f>
        <v>209496.12999999989</v>
      </c>
      <c r="F12" s="1"/>
      <c r="G12" s="1"/>
      <c r="H12" s="245" t="s">
        <v>13</v>
      </c>
      <c r="I12" s="245"/>
      <c r="J12" s="245"/>
      <c r="K12" s="25" t="s">
        <v>14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x14ac:dyDescent="0.25">
      <c r="A13" s="1"/>
      <c r="B13" s="26"/>
      <c r="C13" s="26"/>
      <c r="D13" s="26"/>
      <c r="E13" s="26"/>
      <c r="F13" s="1"/>
      <c r="G13" s="1"/>
      <c r="H13" s="47" t="s">
        <v>15</v>
      </c>
      <c r="I13" s="42">
        <f>'BvA Detail'!Q51</f>
        <v>2158545.2799999998</v>
      </c>
      <c r="J13" s="177">
        <f>I13/I27</f>
        <v>0.5817138966580867</v>
      </c>
      <c r="K13" s="178">
        <v>0.7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25">
      <c r="A14" s="1"/>
      <c r="B14" s="26"/>
      <c r="C14" s="26"/>
      <c r="D14" s="26"/>
      <c r="E14" s="26"/>
      <c r="F14" s="1"/>
      <c r="G14" s="1"/>
      <c r="H14" s="47" t="s">
        <v>16</v>
      </c>
      <c r="I14" s="42">
        <f>'BvA Detail'!Q72</f>
        <v>101733.48000000001</v>
      </c>
      <c r="J14" s="177">
        <f>I14/I27</f>
        <v>2.7416510378409826E-2</v>
      </c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25">
      <c r="A15" s="1"/>
      <c r="B15" s="3"/>
      <c r="C15" s="246" t="s">
        <v>1607</v>
      </c>
      <c r="D15" s="246"/>
      <c r="E15" s="246"/>
      <c r="F15" s="197"/>
      <c r="G15" s="1"/>
      <c r="H15" s="47" t="s">
        <v>17</v>
      </c>
      <c r="I15" s="42">
        <f>'BvA Detail'!Q90</f>
        <v>207196.89</v>
      </c>
      <c r="J15" s="177">
        <f>I15/I27</f>
        <v>5.583821260276596E-2</v>
      </c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x14ac:dyDescent="0.25">
      <c r="A16" s="1"/>
      <c r="B16" s="3"/>
      <c r="C16" s="3"/>
      <c r="D16" s="3"/>
      <c r="E16" s="3"/>
      <c r="F16" s="1"/>
      <c r="G16" s="1"/>
      <c r="H16" s="47" t="s">
        <v>18</v>
      </c>
      <c r="I16" s="42">
        <f>'BvA Detail'!Q101</f>
        <v>3308.1899999999996</v>
      </c>
      <c r="J16" s="177">
        <f>I16/I27</f>
        <v>8.915356622888706E-4</v>
      </c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25">
      <c r="A17" s="1"/>
      <c r="B17" s="8"/>
      <c r="C17" s="9" t="s">
        <v>4</v>
      </c>
      <c r="D17" s="9" t="s">
        <v>5</v>
      </c>
      <c r="E17" s="9" t="s">
        <v>6</v>
      </c>
      <c r="F17" s="1"/>
      <c r="G17" s="1"/>
      <c r="H17" s="47" t="s">
        <v>19</v>
      </c>
      <c r="I17" s="42">
        <f>'BvA Detail'!Q148</f>
        <v>559363.67000000004</v>
      </c>
      <c r="J17" s="177">
        <f>I17/I27</f>
        <v>0.15074486652634322</v>
      </c>
      <c r="K17" s="178">
        <v>0.15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25">
      <c r="A18" s="1"/>
      <c r="B18" s="13" t="s">
        <v>8</v>
      </c>
      <c r="C18" s="94">
        <f>'BvA Summary'!N11</f>
        <v>444727</v>
      </c>
      <c r="D18" s="144">
        <v>417828.36</v>
      </c>
      <c r="E18" s="14">
        <f>C18-D18</f>
        <v>26898.640000000014</v>
      </c>
      <c r="F18" s="29"/>
      <c r="G18" s="1"/>
      <c r="H18" s="47" t="s">
        <v>20</v>
      </c>
      <c r="I18" s="42">
        <f>'BvA Detail'!Q152</f>
        <v>58504.3</v>
      </c>
      <c r="J18" s="177">
        <f>I18/I27</f>
        <v>1.5766527873927069E-2</v>
      </c>
      <c r="K18" s="3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x14ac:dyDescent="0.25">
      <c r="A19" s="1"/>
      <c r="B19" s="18"/>
      <c r="C19" s="94"/>
      <c r="D19" s="20"/>
      <c r="E19" s="20"/>
      <c r="F19" s="1"/>
      <c r="G19" s="1"/>
      <c r="H19" s="47" t="s">
        <v>21</v>
      </c>
      <c r="I19" s="42">
        <f>'BvA Detail'!Q173</f>
        <v>453699.89</v>
      </c>
      <c r="J19" s="177">
        <f>I19/I27</f>
        <v>0.12226916589178306</v>
      </c>
      <c r="K19" s="178">
        <v>0.15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3.5" customHeight="1" x14ac:dyDescent="0.25">
      <c r="A20" s="1"/>
      <c r="B20" s="13" t="s">
        <v>11</v>
      </c>
      <c r="C20" s="94">
        <f>'BvA Summary'!N25</f>
        <v>439383.9</v>
      </c>
      <c r="D20" s="144">
        <v>401894.86</v>
      </c>
      <c r="E20" s="14">
        <f>C20-D20</f>
        <v>37489.040000000037</v>
      </c>
      <c r="F20" s="1"/>
      <c r="G20" s="1"/>
      <c r="H20" s="47" t="s">
        <v>22</v>
      </c>
      <c r="I20" s="42">
        <f>'BvA Detail'!Q176</f>
        <v>0</v>
      </c>
      <c r="J20" s="177">
        <f>I20/I27</f>
        <v>0</v>
      </c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x14ac:dyDescent="0.25">
      <c r="A21" s="1"/>
      <c r="B21" s="18"/>
      <c r="C21" s="95"/>
      <c r="D21" s="23"/>
      <c r="E21" s="19"/>
      <c r="F21" s="1"/>
      <c r="G21" s="1"/>
      <c r="H21" s="47" t="s">
        <v>23</v>
      </c>
      <c r="I21" s="42">
        <f>'BvA Detail'!Q181</f>
        <v>42</v>
      </c>
      <c r="J21" s="177">
        <f>I21/I27</f>
        <v>1.1318726498820374E-5</v>
      </c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x14ac:dyDescent="0.25">
      <c r="A22" s="1"/>
      <c r="B22" s="8" t="s">
        <v>12</v>
      </c>
      <c r="C22" s="96">
        <f>C18-C20</f>
        <v>5343.0999999999767</v>
      </c>
      <c r="D22" s="24">
        <f>D18-D20</f>
        <v>15933.5</v>
      </c>
      <c r="E22" s="24">
        <f>E18-E20</f>
        <v>-10590.400000000023</v>
      </c>
      <c r="F22" s="1"/>
      <c r="G22" s="1"/>
      <c r="H22" s="47" t="s">
        <v>24</v>
      </c>
      <c r="I22" s="42">
        <f>'BvA Detail'!Q189</f>
        <v>153771.1</v>
      </c>
      <c r="J22" s="177">
        <f>I22/I27</f>
        <v>4.1440310102922803E-2</v>
      </c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25">
      <c r="A23" s="1"/>
      <c r="B23" s="1"/>
      <c r="C23" s="1"/>
      <c r="D23" s="1"/>
      <c r="E23" s="1"/>
      <c r="F23" s="1"/>
      <c r="G23" s="1"/>
      <c r="H23" s="47" t="s">
        <v>25</v>
      </c>
      <c r="I23" s="42">
        <v>0</v>
      </c>
      <c r="J23" s="177">
        <f>I23/I27</f>
        <v>0</v>
      </c>
      <c r="K23" s="3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x14ac:dyDescent="0.25">
      <c r="A24" s="1"/>
      <c r="B24" s="1"/>
      <c r="C24" s="1"/>
      <c r="D24" s="1"/>
      <c r="E24" s="1"/>
      <c r="F24" s="1"/>
      <c r="G24" s="1"/>
      <c r="H24" s="47" t="s">
        <v>26</v>
      </c>
      <c r="I24" s="42">
        <f>'BvA Detail'!Q193</f>
        <v>0</v>
      </c>
      <c r="J24" s="177">
        <f>I24/I27</f>
        <v>0</v>
      </c>
      <c r="K24" s="3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x14ac:dyDescent="0.25">
      <c r="A25" s="1"/>
      <c r="B25" s="1"/>
      <c r="C25" s="1"/>
      <c r="D25" s="1"/>
      <c r="E25" s="1"/>
      <c r="F25" s="1"/>
      <c r="G25" s="1"/>
      <c r="H25" s="47" t="s">
        <v>27</v>
      </c>
      <c r="I25" s="42">
        <f>'BvA Detail'!Q194</f>
        <v>14500</v>
      </c>
      <c r="J25" s="177">
        <f>I25/I27</f>
        <v>3.9076555769737E-3</v>
      </c>
      <c r="K25" s="3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25">
      <c r="A26" s="1"/>
      <c r="B26" s="1"/>
      <c r="C26" s="1"/>
      <c r="D26" s="1"/>
      <c r="E26" s="1"/>
      <c r="F26" s="1"/>
      <c r="G26" s="1"/>
      <c r="H26" s="37"/>
      <c r="I26" s="37"/>
      <c r="J26" s="177"/>
      <c r="K26" s="3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x14ac:dyDescent="0.25">
      <c r="A27" s="1"/>
      <c r="B27" s="1"/>
      <c r="C27" s="1"/>
      <c r="D27" s="1"/>
      <c r="E27" s="1"/>
      <c r="F27" s="1"/>
      <c r="G27" s="1"/>
      <c r="H27" s="179" t="s">
        <v>28</v>
      </c>
      <c r="I27" s="180">
        <f>SUM(I13:I26)</f>
        <v>3710664.8</v>
      </c>
      <c r="J27" s="177">
        <f>SUM(J13:J26)</f>
        <v>1</v>
      </c>
      <c r="K27" s="37"/>
      <c r="L27" s="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x14ac:dyDescent="0.25">
      <c r="A28" s="1"/>
      <c r="B28" s="1"/>
      <c r="C28" s="1"/>
      <c r="D28" s="1"/>
      <c r="E28" s="1"/>
      <c r="F28" s="197"/>
      <c r="G28" s="1"/>
      <c r="H28" s="3"/>
      <c r="I28" s="3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5.75" thickBot="1" x14ac:dyDescent="0.3">
      <c r="A29" s="1"/>
      <c r="B29" s="30"/>
      <c r="C29" s="31"/>
      <c r="D29" s="31"/>
      <c r="E29" s="31"/>
      <c r="F29" s="32" t="s">
        <v>1169</v>
      </c>
      <c r="G29" s="1"/>
      <c r="H29" s="247" t="s">
        <v>29</v>
      </c>
      <c r="I29" s="248"/>
      <c r="J29" s="248"/>
      <c r="K29" s="248"/>
      <c r="L29" s="248"/>
      <c r="M29" s="248"/>
      <c r="N29" s="248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33.75" thickTop="1" x14ac:dyDescent="0.25">
      <c r="A30" s="1"/>
      <c r="B30" s="16" t="s">
        <v>30</v>
      </c>
      <c r="C30" s="12"/>
      <c r="D30" s="12"/>
      <c r="E30" s="12"/>
      <c r="F30" s="28"/>
      <c r="G30" s="1"/>
      <c r="H30" s="13"/>
      <c r="I30" s="33" t="s">
        <v>31</v>
      </c>
      <c r="J30" s="34" t="s">
        <v>32</v>
      </c>
      <c r="K30" s="34" t="s">
        <v>33</v>
      </c>
      <c r="L30" s="34" t="s">
        <v>34</v>
      </c>
      <c r="M30" s="34" t="s">
        <v>35</v>
      </c>
      <c r="N30" s="188" t="s">
        <v>1611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x14ac:dyDescent="0.25">
      <c r="A31" s="1"/>
      <c r="B31" s="35"/>
      <c r="C31" s="36" t="s">
        <v>36</v>
      </c>
      <c r="D31" s="12"/>
      <c r="E31" s="12"/>
      <c r="F31" s="28"/>
      <c r="G31" s="1"/>
      <c r="H31" s="37" t="s">
        <v>37</v>
      </c>
      <c r="I31" s="38">
        <f>F34/F43</f>
        <v>7.3095640273420894</v>
      </c>
      <c r="J31" s="39" t="s">
        <v>38</v>
      </c>
      <c r="K31" s="40" t="s">
        <v>39</v>
      </c>
      <c r="L31" s="40" t="s">
        <v>40</v>
      </c>
      <c r="M31" s="40" t="s">
        <v>41</v>
      </c>
      <c r="N31" s="189">
        <v>20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5">
      <c r="A32" s="1"/>
      <c r="B32" s="35"/>
      <c r="C32" s="12"/>
      <c r="D32" s="36" t="s">
        <v>42</v>
      </c>
      <c r="E32" s="12"/>
      <c r="F32" s="91">
        <f>'Balance Sheet'!G15</f>
        <v>1916090.8</v>
      </c>
      <c r="G32" s="1"/>
      <c r="H32" s="37"/>
      <c r="I32" s="41"/>
      <c r="J32" s="40"/>
      <c r="K32" s="40"/>
      <c r="L32" s="40"/>
      <c r="M32" s="40"/>
      <c r="N32" s="189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.75" thickBot="1" x14ac:dyDescent="0.3">
      <c r="A33" s="1"/>
      <c r="B33" s="35"/>
      <c r="C33" s="12"/>
      <c r="D33" s="36" t="s">
        <v>43</v>
      </c>
      <c r="E33" s="12"/>
      <c r="F33" s="92">
        <f>'Balance Sheet'!G20+'Balance Sheet'!G23</f>
        <v>107429.04</v>
      </c>
      <c r="G33" s="1"/>
      <c r="H33" s="42" t="s">
        <v>44</v>
      </c>
      <c r="I33" s="38">
        <f>I9</f>
        <v>188.47650749806343</v>
      </c>
      <c r="J33" s="39" t="s">
        <v>45</v>
      </c>
      <c r="K33" s="40" t="s">
        <v>46</v>
      </c>
      <c r="L33" s="40" t="s">
        <v>47</v>
      </c>
      <c r="M33" s="40" t="s">
        <v>48</v>
      </c>
      <c r="N33" s="189">
        <v>20</v>
      </c>
    </row>
    <row r="34" spans="1:256" x14ac:dyDescent="0.25">
      <c r="A34" s="6"/>
      <c r="B34" s="44"/>
      <c r="C34" s="36" t="s">
        <v>49</v>
      </c>
      <c r="D34" s="45"/>
      <c r="E34" s="45"/>
      <c r="F34" s="91">
        <f>SUM(F32:F33)</f>
        <v>2023519.84</v>
      </c>
      <c r="G34" s="6"/>
      <c r="H34" s="42"/>
      <c r="I34" s="38"/>
      <c r="J34" s="43"/>
      <c r="K34" s="40"/>
      <c r="L34" s="40"/>
      <c r="M34" s="40"/>
      <c r="N34" s="189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 thickBot="1" x14ac:dyDescent="0.3">
      <c r="A35" s="6"/>
      <c r="B35" s="44"/>
      <c r="C35" s="36" t="s">
        <v>50</v>
      </c>
      <c r="D35" s="45"/>
      <c r="E35" s="45"/>
      <c r="F35" s="91">
        <f>'Balance Sheet'!G38</f>
        <v>534235.29</v>
      </c>
      <c r="G35" s="6"/>
      <c r="H35" s="42" t="s">
        <v>51</v>
      </c>
      <c r="I35" s="181">
        <f>I48/I47</f>
        <v>-2.3965141612200435E-2</v>
      </c>
      <c r="J35" s="39" t="s">
        <v>52</v>
      </c>
      <c r="K35" s="40" t="s">
        <v>53</v>
      </c>
      <c r="L35" s="40"/>
      <c r="M35" s="40" t="s">
        <v>54</v>
      </c>
      <c r="N35" s="189">
        <v>10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 thickBot="1" x14ac:dyDescent="0.3">
      <c r="A36" s="6"/>
      <c r="B36" s="16" t="s">
        <v>55</v>
      </c>
      <c r="C36" s="45"/>
      <c r="D36" s="45"/>
      <c r="E36" s="45"/>
      <c r="F36" s="90">
        <f>SUM(F34:F35)</f>
        <v>2557755.13</v>
      </c>
      <c r="G36" s="6"/>
      <c r="H36" s="42"/>
      <c r="I36" s="38"/>
      <c r="J36" s="43"/>
      <c r="K36" s="40"/>
      <c r="L36" s="40"/>
      <c r="M36" s="40"/>
      <c r="N36" s="189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5.75" thickTop="1" x14ac:dyDescent="0.25">
      <c r="A37" s="6"/>
      <c r="B37" s="44"/>
      <c r="C37" s="45"/>
      <c r="D37" s="45"/>
      <c r="E37" s="45"/>
      <c r="F37" s="91"/>
      <c r="G37" s="6"/>
      <c r="H37" s="42" t="s">
        <v>56</v>
      </c>
      <c r="I37" s="38" t="s">
        <v>57</v>
      </c>
      <c r="J37" s="39" t="s">
        <v>57</v>
      </c>
      <c r="K37" s="40"/>
      <c r="L37" s="40"/>
      <c r="M37" s="40" t="s">
        <v>58</v>
      </c>
      <c r="N37" s="189">
        <v>10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x14ac:dyDescent="0.25">
      <c r="A38" s="6"/>
      <c r="B38" s="44"/>
      <c r="C38" s="36" t="s">
        <v>59</v>
      </c>
      <c r="D38" s="45"/>
      <c r="E38" s="45"/>
      <c r="F38" s="91"/>
      <c r="G38" s="6"/>
      <c r="H38" s="42"/>
      <c r="I38" s="38"/>
      <c r="J38" s="43"/>
      <c r="K38" s="40"/>
      <c r="L38" s="40"/>
      <c r="M38" s="40"/>
      <c r="N38" s="189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x14ac:dyDescent="0.25">
      <c r="A39" s="6"/>
      <c r="B39" s="44"/>
      <c r="C39" s="45"/>
      <c r="D39" s="36" t="s">
        <v>60</v>
      </c>
      <c r="E39" s="45"/>
      <c r="F39" s="91"/>
      <c r="G39" s="6"/>
      <c r="H39" s="47" t="s">
        <v>61</v>
      </c>
      <c r="I39" s="181">
        <f>C12/C8</f>
        <v>8.4192149401078165E-2</v>
      </c>
      <c r="J39" s="182" t="s">
        <v>62</v>
      </c>
      <c r="K39" s="183" t="s">
        <v>63</v>
      </c>
      <c r="L39" s="40" t="s">
        <v>1608</v>
      </c>
      <c r="M39" s="40" t="s">
        <v>1609</v>
      </c>
      <c r="N39" s="189">
        <v>15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x14ac:dyDescent="0.25">
      <c r="A40" s="6"/>
      <c r="B40" s="44"/>
      <c r="C40" s="45"/>
      <c r="D40" s="45"/>
      <c r="E40" s="36" t="s">
        <v>64</v>
      </c>
      <c r="F40" s="91">
        <f>'Balance Sheet'!G45</f>
        <v>91042.42</v>
      </c>
      <c r="G40" s="6"/>
      <c r="H40" s="42"/>
      <c r="I40" s="38"/>
      <c r="J40" s="43"/>
      <c r="K40" s="43"/>
      <c r="L40" s="40"/>
      <c r="M40" s="40"/>
      <c r="N40" s="189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 thickBot="1" x14ac:dyDescent="0.3">
      <c r="A41" s="6"/>
      <c r="B41" s="44"/>
      <c r="C41" s="45"/>
      <c r="D41" s="45"/>
      <c r="E41" s="45"/>
      <c r="F41" s="91"/>
      <c r="G41" s="6"/>
      <c r="H41" s="47" t="s">
        <v>65</v>
      </c>
      <c r="I41" s="181">
        <f>F45/F36</f>
        <v>0.10823233496945425</v>
      </c>
      <c r="J41" s="39" t="s">
        <v>66</v>
      </c>
      <c r="K41" s="40" t="s">
        <v>67</v>
      </c>
      <c r="L41" s="40" t="s">
        <v>68</v>
      </c>
      <c r="M41" s="40" t="s">
        <v>69</v>
      </c>
      <c r="N41" s="190">
        <v>20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6.5" thickTop="1" thickBot="1" x14ac:dyDescent="0.3">
      <c r="A42" s="6"/>
      <c r="B42" s="44"/>
      <c r="C42" s="45"/>
      <c r="D42" s="45"/>
      <c r="E42" s="36" t="s">
        <v>70</v>
      </c>
      <c r="F42" s="92">
        <f>'Balance Sheet'!G48+'Balance Sheet'!G56</f>
        <v>185789.39</v>
      </c>
      <c r="G42" s="6"/>
      <c r="H42" s="184" t="s">
        <v>1610</v>
      </c>
      <c r="I42" s="185"/>
      <c r="J42" s="186"/>
      <c r="K42" s="186"/>
      <c r="L42" s="186"/>
      <c r="M42" s="186"/>
      <c r="N42" s="187">
        <f>SUM(N31:N41)</f>
        <v>95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5">
      <c r="A43" s="6"/>
      <c r="B43" s="44"/>
      <c r="C43" s="45"/>
      <c r="D43" s="36" t="s">
        <v>71</v>
      </c>
      <c r="E43" s="45"/>
      <c r="F43" s="91">
        <f>SUM(F40:F42)</f>
        <v>276831.81</v>
      </c>
      <c r="G43" s="6"/>
      <c r="H43" s="27"/>
      <c r="I43" s="27"/>
      <c r="J43" s="27"/>
      <c r="K43" s="27"/>
      <c r="L43" s="27"/>
      <c r="M43" s="27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x14ac:dyDescent="0.25">
      <c r="A44" s="6"/>
      <c r="B44" s="44"/>
      <c r="C44" s="45"/>
      <c r="D44" s="36" t="s">
        <v>72</v>
      </c>
      <c r="E44" s="45"/>
      <c r="F44" s="92">
        <v>0</v>
      </c>
      <c r="G44" s="6"/>
      <c r="H44" s="48"/>
      <c r="I44" s="48"/>
      <c r="J44" s="27"/>
      <c r="K44" s="45"/>
      <c r="L44" s="27"/>
      <c r="M44" s="27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x14ac:dyDescent="0.25">
      <c r="A45" s="6"/>
      <c r="B45" s="44"/>
      <c r="C45" s="36" t="s">
        <v>73</v>
      </c>
      <c r="D45" s="45"/>
      <c r="E45" s="45"/>
      <c r="F45" s="91">
        <f>F44+F42+F40</f>
        <v>276831.81</v>
      </c>
      <c r="G45" s="6"/>
      <c r="H45" s="48"/>
      <c r="I45" s="48"/>
      <c r="J45" s="27"/>
      <c r="K45" s="259" t="s">
        <v>1632</v>
      </c>
      <c r="L45" s="260"/>
      <c r="M45" s="260"/>
      <c r="N45" s="7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x14ac:dyDescent="0.25">
      <c r="A46" s="6"/>
      <c r="B46" s="44"/>
      <c r="C46" s="36" t="s">
        <v>74</v>
      </c>
      <c r="D46" s="45"/>
      <c r="E46" s="45"/>
      <c r="F46" s="91">
        <f>'Balance Sheet'!G63</f>
        <v>2280923.3199999998</v>
      </c>
      <c r="G46" s="6"/>
      <c r="H46" s="261" t="s">
        <v>1633</v>
      </c>
      <c r="I46" s="262">
        <v>448</v>
      </c>
      <c r="J46" s="27"/>
      <c r="K46" s="263" t="s">
        <v>1634</v>
      </c>
      <c r="L46" s="263"/>
      <c r="M46" s="263"/>
      <c r="N46" s="264" t="s">
        <v>1635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x14ac:dyDescent="0.25">
      <c r="A47" s="6"/>
      <c r="B47" s="16" t="s">
        <v>75</v>
      </c>
      <c r="C47" s="45"/>
      <c r="D47" s="45"/>
      <c r="E47" s="45"/>
      <c r="F47" s="90">
        <f>SUM(F45:F46)</f>
        <v>2557755.13</v>
      </c>
      <c r="G47" s="6"/>
      <c r="H47" s="261" t="s">
        <v>1636</v>
      </c>
      <c r="I47" s="265">
        <v>459</v>
      </c>
      <c r="J47" s="27"/>
      <c r="K47" s="266" t="s">
        <v>1637</v>
      </c>
      <c r="L47" s="266"/>
      <c r="M47" s="266"/>
      <c r="N47" s="267" t="s">
        <v>1638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x14ac:dyDescent="0.25">
      <c r="A48" s="6"/>
      <c r="B48" s="44"/>
      <c r="C48" s="45"/>
      <c r="D48" s="45"/>
      <c r="E48" s="45"/>
      <c r="F48" s="46"/>
      <c r="G48" s="6"/>
      <c r="H48" s="261" t="s">
        <v>1639</v>
      </c>
      <c r="I48" s="262">
        <f>I46-I47</f>
        <v>-11</v>
      </c>
      <c r="J48" s="27"/>
      <c r="K48" s="268" t="s">
        <v>1640</v>
      </c>
      <c r="L48" s="268"/>
      <c r="M48" s="268"/>
      <c r="N48" s="269" t="s">
        <v>1641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x14ac:dyDescent="0.25">
      <c r="A49" s="6"/>
      <c r="B49" s="44"/>
      <c r="C49" s="45"/>
      <c r="D49" s="45"/>
      <c r="E49" s="45"/>
      <c r="F49" s="46">
        <f>F36-F47</f>
        <v>0</v>
      </c>
      <c r="G49" s="6"/>
      <c r="H49" s="27"/>
      <c r="I49" s="27"/>
      <c r="J49" s="27"/>
      <c r="K49" s="270" t="s">
        <v>1642</v>
      </c>
      <c r="L49" s="270"/>
      <c r="M49" s="270"/>
      <c r="N49" s="271" t="s">
        <v>1643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x14ac:dyDescent="0.25">
      <c r="A50" s="6"/>
      <c r="B50" s="49"/>
      <c r="C50" s="50"/>
      <c r="D50" s="50"/>
      <c r="E50" s="50"/>
      <c r="F50" s="51"/>
      <c r="G50" s="6"/>
      <c r="H50" s="27"/>
      <c r="I50" s="27"/>
      <c r="J50" s="27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</sheetData>
  <mergeCells count="10">
    <mergeCell ref="K45:M45"/>
    <mergeCell ref="K46:M46"/>
    <mergeCell ref="K47:M47"/>
    <mergeCell ref="K48:M48"/>
    <mergeCell ref="K49:M49"/>
    <mergeCell ref="C5:E5"/>
    <mergeCell ref="H6:I6"/>
    <mergeCell ref="H12:J12"/>
    <mergeCell ref="C15:E15"/>
    <mergeCell ref="H29:N29"/>
  </mergeCells>
  <conditionalFormatting sqref="H42">
    <cfRule type="cellIs" dxfId="3" priority="1" operator="lessThan">
      <formula>50</formula>
    </cfRule>
    <cfRule type="cellIs" dxfId="2" priority="2" operator="between">
      <formula>50</formula>
      <formula>74</formula>
    </cfRule>
    <cfRule type="cellIs" dxfId="1" priority="3" operator="between">
      <formula>75</formula>
      <formula>99</formula>
    </cfRule>
    <cfRule type="cellIs" dxfId="0" priority="4" operator="equal">
      <formula>100</formula>
    </cfRule>
  </conditionalFormatting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&amp;C&amp;"Arial,Regular"&amp;10&amp;A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5B6D9-FA4C-4A80-B2FE-1F1CE68BD7A1}">
  <dimension ref="A1:IS28"/>
  <sheetViews>
    <sheetView workbookViewId="0">
      <selection activeCell="M12" sqref="M12"/>
    </sheetView>
  </sheetViews>
  <sheetFormatPr defaultColWidth="8.85546875" defaultRowHeight="15" x14ac:dyDescent="0.25"/>
  <cols>
    <col min="1" max="1" width="3" customWidth="1"/>
    <col min="2" max="2" width="3.140625" customWidth="1"/>
    <col min="3" max="3" width="3" customWidth="1"/>
    <col min="4" max="4" width="3.42578125" customWidth="1"/>
    <col min="5" max="5" width="34.5703125" bestFit="1" customWidth="1"/>
    <col min="6" max="8" width="8.7109375" bestFit="1" customWidth="1"/>
    <col min="9" max="9" width="9.28515625" bestFit="1" customWidth="1"/>
    <col min="10" max="10" width="8.7109375" bestFit="1" customWidth="1"/>
    <col min="11" max="12" width="8.7109375" customWidth="1"/>
    <col min="13" max="13" width="10" bestFit="1" customWidth="1"/>
    <col min="14" max="14" width="10" customWidth="1"/>
    <col min="15" max="15" width="12.7109375" bestFit="1" customWidth="1"/>
    <col min="16" max="16" width="10" bestFit="1" customWidth="1"/>
    <col min="17" max="17" width="12" bestFit="1" customWidth="1"/>
    <col min="18" max="18" width="10.28515625" bestFit="1" customWidth="1"/>
    <col min="19" max="19" width="12.42578125" bestFit="1" customWidth="1"/>
    <col min="20" max="20" width="10.28515625" customWidth="1"/>
  </cols>
  <sheetData>
    <row r="1" spans="1:20" ht="15.75" x14ac:dyDescent="0.25">
      <c r="B1" s="249" t="s">
        <v>76</v>
      </c>
      <c r="C1" s="249"/>
      <c r="D1" s="249"/>
      <c r="E1" s="249"/>
      <c r="G1" s="101"/>
      <c r="H1" s="101"/>
      <c r="I1" s="101"/>
      <c r="J1" s="101"/>
      <c r="K1" s="101"/>
      <c r="L1" s="101"/>
      <c r="M1" s="101"/>
      <c r="N1" s="101"/>
    </row>
    <row r="2" spans="1:20" ht="18" x14ac:dyDescent="0.25">
      <c r="B2" s="102" t="s">
        <v>1062</v>
      </c>
      <c r="C2" s="103"/>
      <c r="D2" s="103"/>
      <c r="E2" s="103"/>
      <c r="F2" s="104"/>
      <c r="G2" s="101"/>
      <c r="H2" s="101"/>
      <c r="I2" s="101"/>
      <c r="J2" s="101"/>
      <c r="K2" s="101"/>
      <c r="L2" s="101"/>
      <c r="M2" s="101"/>
      <c r="N2" s="101"/>
    </row>
    <row r="3" spans="1:20" x14ac:dyDescent="0.25">
      <c r="B3" s="250" t="s">
        <v>1629</v>
      </c>
      <c r="C3" s="250"/>
      <c r="D3" s="250"/>
      <c r="E3" s="250"/>
      <c r="F3" s="192"/>
      <c r="G3" s="101"/>
      <c r="H3" s="101"/>
      <c r="I3" s="101"/>
      <c r="J3" s="101"/>
      <c r="K3" s="101"/>
      <c r="L3" s="101"/>
      <c r="M3" s="101"/>
      <c r="N3" s="101"/>
    </row>
    <row r="4" spans="1:20" ht="15.75" thickBot="1" x14ac:dyDescent="0.3">
      <c r="B4" s="57"/>
      <c r="C4" s="57"/>
      <c r="D4" s="57"/>
      <c r="E4" s="57"/>
      <c r="F4" s="101"/>
      <c r="G4" s="101"/>
      <c r="H4" s="101"/>
      <c r="I4" s="101"/>
      <c r="J4" s="101"/>
      <c r="K4" s="101"/>
      <c r="L4" s="101"/>
      <c r="M4" s="101"/>
      <c r="N4" s="101"/>
    </row>
    <row r="5" spans="1:20" ht="24.75" thickTop="1" thickBot="1" x14ac:dyDescent="0.3">
      <c r="A5" s="100"/>
      <c r="B5" s="105"/>
      <c r="C5" s="106"/>
      <c r="D5" s="106"/>
      <c r="E5" s="106"/>
      <c r="F5" s="107" t="s">
        <v>1018</v>
      </c>
      <c r="G5" s="107" t="s">
        <v>1019</v>
      </c>
      <c r="H5" s="107" t="s">
        <v>1032</v>
      </c>
      <c r="I5" s="107" t="s">
        <v>1046</v>
      </c>
      <c r="J5" s="107" t="s">
        <v>1061</v>
      </c>
      <c r="K5" s="107" t="s">
        <v>1086</v>
      </c>
      <c r="L5" s="107" t="s">
        <v>1087</v>
      </c>
      <c r="M5" s="107" t="s">
        <v>1120</v>
      </c>
      <c r="N5" s="107" t="s">
        <v>1176</v>
      </c>
      <c r="O5" s="108" t="s">
        <v>1177</v>
      </c>
      <c r="P5" s="109" t="s">
        <v>5</v>
      </c>
      <c r="Q5" s="110" t="s">
        <v>79</v>
      </c>
      <c r="R5" s="111" t="s">
        <v>80</v>
      </c>
      <c r="S5" s="112" t="s">
        <v>81</v>
      </c>
      <c r="T5" s="113" t="s">
        <v>1063</v>
      </c>
    </row>
    <row r="6" spans="1:20" ht="15.75" thickTop="1" x14ac:dyDescent="0.25">
      <c r="A6" s="100"/>
      <c r="B6" s="106" t="s">
        <v>83</v>
      </c>
      <c r="C6" s="106"/>
      <c r="D6" s="105"/>
      <c r="E6" s="106"/>
      <c r="F6" s="114"/>
      <c r="G6" s="115"/>
      <c r="H6" s="115"/>
      <c r="I6" s="115"/>
      <c r="J6" s="115"/>
      <c r="K6" s="115"/>
      <c r="L6" s="115"/>
      <c r="M6" s="115"/>
      <c r="N6" s="115"/>
      <c r="O6" s="116"/>
      <c r="P6" s="117"/>
      <c r="Q6" s="118"/>
      <c r="R6" s="119"/>
      <c r="S6" s="120"/>
      <c r="T6" s="121"/>
    </row>
    <row r="7" spans="1:20" x14ac:dyDescent="0.25">
      <c r="A7" s="100"/>
      <c r="B7" s="106"/>
      <c r="C7" s="106"/>
      <c r="D7" s="106" t="s">
        <v>8</v>
      </c>
      <c r="E7" s="105"/>
      <c r="F7" s="122"/>
      <c r="G7" s="122"/>
      <c r="H7" s="122"/>
      <c r="I7" s="122"/>
      <c r="J7" s="122"/>
      <c r="K7" s="122"/>
      <c r="L7" s="122"/>
      <c r="M7" s="122"/>
      <c r="N7" s="122"/>
      <c r="O7" s="123"/>
      <c r="P7" s="124"/>
      <c r="Q7" s="125"/>
      <c r="R7" s="126"/>
      <c r="S7" s="127"/>
      <c r="T7" s="128"/>
    </row>
    <row r="8" spans="1:20" x14ac:dyDescent="0.25">
      <c r="A8" s="100"/>
      <c r="B8" s="106"/>
      <c r="C8" s="106"/>
      <c r="D8" s="106"/>
      <c r="E8" s="105" t="s">
        <v>84</v>
      </c>
      <c r="F8" s="122">
        <f>'BvA Detail'!H23</f>
        <v>456502.86</v>
      </c>
      <c r="G8" s="122">
        <f>'BvA Detail'!I23</f>
        <v>453513.62000000005</v>
      </c>
      <c r="H8" s="122">
        <f>'BvA Detail'!J23</f>
        <v>514534.93</v>
      </c>
      <c r="I8" s="122">
        <f>'BvA Detail'!K23</f>
        <v>399353.89999999997</v>
      </c>
      <c r="J8" s="122">
        <f>'BvA Detail'!L23</f>
        <v>474167.88999999996</v>
      </c>
      <c r="K8" s="122">
        <f>'BvA Detail'!M23</f>
        <v>408245.91</v>
      </c>
      <c r="L8" s="122">
        <f>'BvA Detail'!N23</f>
        <v>413176.98000000004</v>
      </c>
      <c r="M8" s="122">
        <f>'BvA Detail'!O23</f>
        <v>405851.11</v>
      </c>
      <c r="N8" s="122">
        <f>'BvA Detail'!P23</f>
        <v>413465.61</v>
      </c>
      <c r="O8" s="123">
        <f>'BvA Detail'!Q23</f>
        <v>3938812.8099999996</v>
      </c>
      <c r="P8" s="124">
        <f>'BvA Detail'!R23</f>
        <v>3627862</v>
      </c>
      <c r="Q8" s="125">
        <f>'BvA Detail'!S23</f>
        <v>310950.81</v>
      </c>
      <c r="R8" s="126">
        <f>O8/P8</f>
        <v>1.0857118627996323</v>
      </c>
      <c r="S8" s="160">
        <f>'BvA Detail'!U23</f>
        <v>4832067.96</v>
      </c>
      <c r="T8" s="164">
        <f>O8/S8</f>
        <v>0.81514019310274755</v>
      </c>
    </row>
    <row r="9" spans="1:20" ht="15.75" thickBot="1" x14ac:dyDescent="0.3">
      <c r="A9" s="100"/>
      <c r="B9" s="106"/>
      <c r="C9" s="106"/>
      <c r="D9" s="105"/>
      <c r="E9" s="106" t="s">
        <v>100</v>
      </c>
      <c r="F9" s="137">
        <f>'BvA Detail'!H26</f>
        <v>0</v>
      </c>
      <c r="G9" s="137">
        <f>'BvA Detail'!I26</f>
        <v>0</v>
      </c>
      <c r="H9" s="137">
        <f>'BvA Detail'!J26</f>
        <v>19698.11</v>
      </c>
      <c r="I9" s="137">
        <f>'BvA Detail'!K26</f>
        <v>16999.5</v>
      </c>
      <c r="J9" s="137">
        <f>'BvA Detail'!L26</f>
        <v>18041.37</v>
      </c>
      <c r="K9" s="146">
        <f>'BvA Detail'!M26</f>
        <v>14218.79</v>
      </c>
      <c r="L9" s="146">
        <f>'BvA Detail'!N26</f>
        <v>12762.08</v>
      </c>
      <c r="M9" s="146">
        <f>'BvA Detail'!O26</f>
        <v>0</v>
      </c>
      <c r="N9" s="146">
        <f>'BvA Detail'!P26</f>
        <v>31261.39</v>
      </c>
      <c r="O9" s="129">
        <f>'BvA Detail'!Q26</f>
        <v>112981.23999999999</v>
      </c>
      <c r="P9" s="138">
        <f>'BvA Detail'!R26</f>
        <v>124971.28</v>
      </c>
      <c r="Q9" s="139">
        <f>'BvA Detail'!S26</f>
        <v>-11990.04</v>
      </c>
      <c r="R9" s="168">
        <f t="shared" ref="R9:R27" si="0">O9/P9</f>
        <v>0.90405763628251223</v>
      </c>
      <c r="S9" s="161">
        <f>'BvA Detail'!U26</f>
        <v>166628.35</v>
      </c>
      <c r="T9" s="165">
        <f>O9/S9</f>
        <v>0.67804332215976448</v>
      </c>
    </row>
    <row r="10" spans="1:20" ht="15.75" thickBot="1" x14ac:dyDescent="0.3">
      <c r="A10" s="100"/>
      <c r="B10" s="106"/>
      <c r="C10" s="105"/>
      <c r="D10" s="106" t="s">
        <v>103</v>
      </c>
      <c r="E10" s="106"/>
      <c r="F10" s="130">
        <f>SUM(F8:F9)</f>
        <v>456502.86</v>
      </c>
      <c r="G10" s="130">
        <f t="shared" ref="G10:J10" si="1">SUM(G8:G9)</f>
        <v>453513.62000000005</v>
      </c>
      <c r="H10" s="130">
        <f t="shared" si="1"/>
        <v>534233.04</v>
      </c>
      <c r="I10" s="130">
        <f t="shared" si="1"/>
        <v>416353.39999999997</v>
      </c>
      <c r="J10" s="130">
        <f t="shared" si="1"/>
        <v>492209.25999999995</v>
      </c>
      <c r="K10" s="147">
        <f t="shared" ref="K10:L10" si="2">SUM(K8:K9)</f>
        <v>422464.69999999995</v>
      </c>
      <c r="L10" s="147">
        <f t="shared" si="2"/>
        <v>425939.06000000006</v>
      </c>
      <c r="M10" s="147">
        <f t="shared" ref="M10:N10" si="3">SUM(M8:M9)</f>
        <v>405851.11</v>
      </c>
      <c r="N10" s="147">
        <f t="shared" si="3"/>
        <v>444727</v>
      </c>
      <c r="O10" s="142">
        <f t="shared" ref="O10:Q10" si="4">SUM(O8:O9)</f>
        <v>4051794.05</v>
      </c>
      <c r="P10" s="131">
        <f t="shared" si="4"/>
        <v>3752833.28</v>
      </c>
      <c r="Q10" s="132">
        <f t="shared" si="4"/>
        <v>298960.77</v>
      </c>
      <c r="R10" s="169">
        <f t="shared" si="0"/>
        <v>1.079662683549854</v>
      </c>
      <c r="S10" s="162">
        <f>'BvA Detail'!U28</f>
        <v>4998696.3099999996</v>
      </c>
      <c r="T10" s="166">
        <f>O10/S10</f>
        <v>0.81057015644145025</v>
      </c>
    </row>
    <row r="11" spans="1:20" x14ac:dyDescent="0.25">
      <c r="A11" s="100"/>
      <c r="B11" s="106"/>
      <c r="C11" s="106" t="s">
        <v>104</v>
      </c>
      <c r="D11" s="105"/>
      <c r="E11" s="106"/>
      <c r="F11" s="122">
        <f>F10</f>
        <v>456502.86</v>
      </c>
      <c r="G11" s="122">
        <f t="shared" ref="G11:J11" si="5">G10</f>
        <v>453513.62000000005</v>
      </c>
      <c r="H11" s="122">
        <f t="shared" si="5"/>
        <v>534233.04</v>
      </c>
      <c r="I11" s="122">
        <f t="shared" si="5"/>
        <v>416353.39999999997</v>
      </c>
      <c r="J11" s="122">
        <f t="shared" si="5"/>
        <v>492209.25999999995</v>
      </c>
      <c r="K11" s="122">
        <f t="shared" ref="K11:L11" si="6">K10</f>
        <v>422464.69999999995</v>
      </c>
      <c r="L11" s="122">
        <f t="shared" si="6"/>
        <v>425939.06000000006</v>
      </c>
      <c r="M11" s="122">
        <f t="shared" ref="M11:N11" si="7">M10</f>
        <v>405851.11</v>
      </c>
      <c r="N11" s="122">
        <f t="shared" si="7"/>
        <v>444727</v>
      </c>
      <c r="O11" s="123">
        <f t="shared" ref="O11:Q11" si="8">O10</f>
        <v>4051794.05</v>
      </c>
      <c r="P11" s="140">
        <f t="shared" si="8"/>
        <v>3752833.28</v>
      </c>
      <c r="Q11" s="141">
        <f t="shared" si="8"/>
        <v>298960.77</v>
      </c>
      <c r="R11" s="126">
        <f t="shared" si="0"/>
        <v>1.079662683549854</v>
      </c>
      <c r="S11" s="160">
        <f>S10</f>
        <v>4998696.3099999996</v>
      </c>
      <c r="T11" s="164">
        <f>T10</f>
        <v>0.81057015644145025</v>
      </c>
    </row>
    <row r="12" spans="1:20" x14ac:dyDescent="0.25">
      <c r="A12" s="100"/>
      <c r="B12" s="106"/>
      <c r="C12" s="106"/>
      <c r="D12" s="106" t="s">
        <v>11</v>
      </c>
      <c r="E12" s="105"/>
      <c r="F12" s="115"/>
      <c r="G12" s="115"/>
      <c r="H12" s="115"/>
      <c r="I12" s="115"/>
      <c r="J12" s="115"/>
      <c r="K12" s="115"/>
      <c r="L12" s="115"/>
      <c r="M12" s="115"/>
      <c r="N12" s="115"/>
      <c r="O12" s="116"/>
      <c r="P12" s="117"/>
      <c r="Q12" s="118"/>
      <c r="R12" s="126"/>
      <c r="S12" s="160"/>
      <c r="T12" s="164" t="s">
        <v>0</v>
      </c>
    </row>
    <row r="13" spans="1:20" x14ac:dyDescent="0.25">
      <c r="A13" s="100"/>
      <c r="B13" s="106"/>
      <c r="C13" s="106"/>
      <c r="D13" s="106"/>
      <c r="E13" s="106" t="s">
        <v>105</v>
      </c>
      <c r="F13" s="122">
        <f>'BvA Detail'!H51</f>
        <v>201015.26</v>
      </c>
      <c r="G13" s="122">
        <f>'BvA Detail'!I51</f>
        <v>303334.38</v>
      </c>
      <c r="H13" s="122">
        <f>'BvA Detail'!J51</f>
        <v>229695.21</v>
      </c>
      <c r="I13" s="122">
        <f>'BvA Detail'!K51</f>
        <v>245446.08</v>
      </c>
      <c r="J13" s="122">
        <f>'BvA Detail'!L51</f>
        <v>225811.57</v>
      </c>
      <c r="K13" s="122">
        <f>'BvA Detail'!M51</f>
        <v>258243.11</v>
      </c>
      <c r="L13" s="122">
        <f>'BvA Detail'!N51</f>
        <v>230195.53</v>
      </c>
      <c r="M13" s="122">
        <f>'BvA Detail'!O51</f>
        <v>226811.57</v>
      </c>
      <c r="N13" s="122">
        <f>'BvA Detail'!P51</f>
        <v>237992.57</v>
      </c>
      <c r="O13" s="123">
        <f>'BvA Detail'!Q51</f>
        <v>2158545.2799999998</v>
      </c>
      <c r="P13" s="124">
        <f>'BvA Detail'!R51</f>
        <v>2023747.18</v>
      </c>
      <c r="Q13" s="125">
        <f>'BvA Detail'!S51</f>
        <v>134798.1</v>
      </c>
      <c r="R13" s="126">
        <f t="shared" si="0"/>
        <v>1.066608171876489</v>
      </c>
      <c r="S13" s="160">
        <f>'BvA Detail'!U51</f>
        <v>2698329.33</v>
      </c>
      <c r="T13" s="164">
        <f t="shared" ref="T13:T22" si="9">O13/S13</f>
        <v>0.79995620104681575</v>
      </c>
    </row>
    <row r="14" spans="1:20" x14ac:dyDescent="0.25">
      <c r="A14" s="100"/>
      <c r="B14" s="106"/>
      <c r="C14" s="106"/>
      <c r="D14" s="106"/>
      <c r="E14" s="106" t="s">
        <v>125</v>
      </c>
      <c r="F14" s="122">
        <f>'BvA Detail'!H72</f>
        <v>8324.77</v>
      </c>
      <c r="G14" s="122">
        <f>'BvA Detail'!I72</f>
        <v>9024.11</v>
      </c>
      <c r="H14" s="122">
        <f>'BvA Detail'!J72</f>
        <v>11781.36</v>
      </c>
      <c r="I14" s="122">
        <f>'BvA Detail'!K72</f>
        <v>14211.26</v>
      </c>
      <c r="J14" s="122">
        <f>'BvA Detail'!L72</f>
        <v>10318.01</v>
      </c>
      <c r="K14" s="122">
        <f>'BvA Detail'!M72</f>
        <v>11060.95</v>
      </c>
      <c r="L14" s="122">
        <f>'BvA Detail'!N72</f>
        <v>16109.9</v>
      </c>
      <c r="M14" s="122">
        <f>'BvA Detail'!O72</f>
        <v>11175.52</v>
      </c>
      <c r="N14" s="122">
        <f>'BvA Detail'!P72</f>
        <v>9727.6</v>
      </c>
      <c r="O14" s="123">
        <f>'BvA Detail'!Q72</f>
        <v>101733.48000000001</v>
      </c>
      <c r="P14" s="124">
        <f>'BvA Detail'!R72</f>
        <v>125806.94</v>
      </c>
      <c r="Q14" s="125">
        <f>'BvA Detail'!S72</f>
        <v>-24073.46</v>
      </c>
      <c r="R14" s="126">
        <f t="shared" si="0"/>
        <v>0.80864759925008911</v>
      </c>
      <c r="S14" s="160">
        <f>'BvA Detail'!U72</f>
        <v>164756.66</v>
      </c>
      <c r="T14" s="164">
        <f t="shared" si="9"/>
        <v>0.61747719333470352</v>
      </c>
    </row>
    <row r="15" spans="1:20" x14ac:dyDescent="0.25">
      <c r="A15" s="100"/>
      <c r="B15" s="106"/>
      <c r="C15" s="106"/>
      <c r="D15" s="106"/>
      <c r="E15" s="106" t="s">
        <v>147</v>
      </c>
      <c r="F15" s="122">
        <f>'BvA Detail'!H90</f>
        <v>16239.29</v>
      </c>
      <c r="G15" s="122">
        <f>'BvA Detail'!I90</f>
        <v>21672.320000000003</v>
      </c>
      <c r="H15" s="122">
        <f>'BvA Detail'!J90</f>
        <v>27426.2</v>
      </c>
      <c r="I15" s="122">
        <f>'BvA Detail'!K90</f>
        <v>28080.319999999996</v>
      </c>
      <c r="J15" s="122">
        <f>'BvA Detail'!L90</f>
        <v>21980.959999999999</v>
      </c>
      <c r="K15" s="122">
        <f>'BvA Detail'!M90</f>
        <v>25816.79</v>
      </c>
      <c r="L15" s="122">
        <f>'BvA Detail'!N90</f>
        <v>22127.519999999997</v>
      </c>
      <c r="M15" s="122">
        <f>'BvA Detail'!O90</f>
        <v>21847.919999999998</v>
      </c>
      <c r="N15" s="122">
        <f>'BvA Detail'!P90</f>
        <v>22005.57</v>
      </c>
      <c r="O15" s="123">
        <f>'BvA Detail'!Q90</f>
        <v>207196.89</v>
      </c>
      <c r="P15" s="124">
        <f>'BvA Detail'!R90</f>
        <v>303278.32</v>
      </c>
      <c r="Q15" s="125">
        <f>'BvA Detail'!S90</f>
        <v>-96081.43</v>
      </c>
      <c r="R15" s="126">
        <f t="shared" si="0"/>
        <v>0.68319057557427776</v>
      </c>
      <c r="S15" s="160">
        <f>'BvA Detail'!U90</f>
        <v>404370.88</v>
      </c>
      <c r="T15" s="164">
        <f t="shared" si="9"/>
        <v>0.51239320200307203</v>
      </c>
    </row>
    <row r="16" spans="1:20" x14ac:dyDescent="0.25">
      <c r="A16" s="100"/>
      <c r="B16" s="106"/>
      <c r="C16" s="106"/>
      <c r="D16" s="106"/>
      <c r="E16" s="106" t="s">
        <v>165</v>
      </c>
      <c r="F16" s="122">
        <f>'BvA Detail'!H101</f>
        <v>148.49</v>
      </c>
      <c r="G16" s="122">
        <f>'BvA Detail'!I101</f>
        <v>213.86</v>
      </c>
      <c r="H16" s="122">
        <f>'BvA Detail'!J101</f>
        <v>269.99</v>
      </c>
      <c r="I16" s="122">
        <f>'BvA Detail'!K101</f>
        <v>176.87</v>
      </c>
      <c r="J16" s="122">
        <f>'BvA Detail'!L101</f>
        <v>364.06</v>
      </c>
      <c r="K16" s="122">
        <f>'BvA Detail'!M101</f>
        <v>593.54</v>
      </c>
      <c r="L16" s="122">
        <f>'BvA Detail'!N101</f>
        <v>-1.24</v>
      </c>
      <c r="M16" s="122">
        <f>'BvA Detail'!O101</f>
        <v>421.65</v>
      </c>
      <c r="N16" s="122">
        <f>'BvA Detail'!P101</f>
        <v>1120.97</v>
      </c>
      <c r="O16" s="123">
        <f>'BvA Detail'!Q101</f>
        <v>3308.1899999999996</v>
      </c>
      <c r="P16" s="124">
        <f>'BvA Detail'!R101</f>
        <v>14300.66</v>
      </c>
      <c r="Q16" s="125">
        <f>'BvA Detail'!S101</f>
        <v>-10992.47</v>
      </c>
      <c r="R16" s="126">
        <f t="shared" si="0"/>
        <v>0.23133128121359431</v>
      </c>
      <c r="S16" s="160">
        <f>'BvA Detail'!U101</f>
        <v>19067.43</v>
      </c>
      <c r="T16" s="164">
        <f t="shared" si="9"/>
        <v>0.17349952248415226</v>
      </c>
    </row>
    <row r="17" spans="1:253" x14ac:dyDescent="0.25">
      <c r="A17" s="100"/>
      <c r="B17" s="106"/>
      <c r="C17" s="106"/>
      <c r="D17" s="106"/>
      <c r="E17" s="106" t="s">
        <v>191</v>
      </c>
      <c r="F17" s="122">
        <f>'BvA Detail'!H148</f>
        <v>52609.11</v>
      </c>
      <c r="G17" s="122">
        <f>'BvA Detail'!I148</f>
        <v>54350.27</v>
      </c>
      <c r="H17" s="122">
        <f>'BvA Detail'!J148</f>
        <v>42148.46</v>
      </c>
      <c r="I17" s="122">
        <f>'BvA Detail'!K148</f>
        <v>42080.46</v>
      </c>
      <c r="J17" s="122">
        <f>'BvA Detail'!L148</f>
        <v>46112.67</v>
      </c>
      <c r="K17" s="122">
        <f>'BvA Detail'!M148</f>
        <v>101231.38</v>
      </c>
      <c r="L17" s="122">
        <f>'BvA Detail'!N148</f>
        <v>63818</v>
      </c>
      <c r="M17" s="122">
        <f>'BvA Detail'!O148</f>
        <v>72365.08</v>
      </c>
      <c r="N17" s="122">
        <f>'BvA Detail'!P148</f>
        <v>84648.24</v>
      </c>
      <c r="O17" s="123">
        <f>'BvA Detail'!Q148</f>
        <v>559363.67000000004</v>
      </c>
      <c r="P17" s="124">
        <f>'BvA Detail'!R148</f>
        <v>535032.44999999995</v>
      </c>
      <c r="Q17" s="125">
        <f>'BvA Detail'!S148</f>
        <v>24331.22</v>
      </c>
      <c r="R17" s="126">
        <f t="shared" si="0"/>
        <v>1.0454761575676392</v>
      </c>
      <c r="S17" s="160">
        <f>'BvA Detail'!U148</f>
        <v>710501.17</v>
      </c>
      <c r="T17" s="164">
        <f t="shared" si="9"/>
        <v>0.7872804347387633</v>
      </c>
    </row>
    <row r="18" spans="1:253" x14ac:dyDescent="0.25">
      <c r="A18" s="100"/>
      <c r="B18" s="106"/>
      <c r="C18" s="106"/>
      <c r="D18" s="106"/>
      <c r="E18" s="106" t="s">
        <v>236</v>
      </c>
      <c r="F18" s="122">
        <f>'BvA Detail'!H152</f>
        <v>11400</v>
      </c>
      <c r="G18" s="122">
        <f>'BvA Detail'!I152</f>
        <v>5900</v>
      </c>
      <c r="H18" s="122">
        <f>'BvA Detail'!J152</f>
        <v>6125</v>
      </c>
      <c r="I18" s="122">
        <f>'BvA Detail'!K152</f>
        <v>5975</v>
      </c>
      <c r="J18" s="122">
        <f>'BvA Detail'!L152</f>
        <v>5135</v>
      </c>
      <c r="K18" s="122">
        <f>'BvA Detail'!M152</f>
        <v>5975</v>
      </c>
      <c r="L18" s="122">
        <f>'BvA Detail'!N152</f>
        <v>6044.3</v>
      </c>
      <c r="M18" s="122">
        <f>'BvA Detail'!O152</f>
        <v>5975</v>
      </c>
      <c r="N18" s="122">
        <f>'BvA Detail'!P152</f>
        <v>5975</v>
      </c>
      <c r="O18" s="123">
        <f>'BvA Detail'!Q152</f>
        <v>58504.3</v>
      </c>
      <c r="P18" s="124">
        <f>'BvA Detail'!R152</f>
        <v>55462.53</v>
      </c>
      <c r="Q18" s="125">
        <f>'BvA Detail'!S152</f>
        <v>3041.77</v>
      </c>
      <c r="R18" s="126">
        <f t="shared" si="0"/>
        <v>1.0548436935711372</v>
      </c>
      <c r="S18" s="160">
        <f>'BvA Detail'!U152</f>
        <v>73950</v>
      </c>
      <c r="T18" s="164">
        <f t="shared" si="9"/>
        <v>0.79113319810682903</v>
      </c>
    </row>
    <row r="19" spans="1:253" x14ac:dyDescent="0.25">
      <c r="A19" s="100"/>
      <c r="B19" s="106"/>
      <c r="C19" s="106"/>
      <c r="D19" s="106"/>
      <c r="E19" s="106" t="s">
        <v>240</v>
      </c>
      <c r="F19" s="122">
        <f>'BvA Detail'!H173</f>
        <v>52620.36</v>
      </c>
      <c r="G19" s="122">
        <f>'BvA Detail'!I173</f>
        <v>54716.61</v>
      </c>
      <c r="H19" s="122">
        <f>'BvA Detail'!J173</f>
        <v>44029.15</v>
      </c>
      <c r="I19" s="122">
        <f>'BvA Detail'!K173</f>
        <v>46116.480000000003</v>
      </c>
      <c r="J19" s="122">
        <f>'BvA Detail'!L173</f>
        <v>56627.87</v>
      </c>
      <c r="K19" s="122">
        <f>'BvA Detail'!M173</f>
        <v>48246.91</v>
      </c>
      <c r="L19" s="122">
        <f>'BvA Detail'!N173</f>
        <v>45910.89</v>
      </c>
      <c r="M19" s="122">
        <f>'BvA Detail'!O173</f>
        <v>45775.67</v>
      </c>
      <c r="N19" s="122">
        <f>'BvA Detail'!P173</f>
        <v>59655.95</v>
      </c>
      <c r="O19" s="123">
        <f>'BvA Detail'!Q173</f>
        <v>453699.89</v>
      </c>
      <c r="P19" s="124">
        <f>'BvA Detail'!R173</f>
        <v>427782.94</v>
      </c>
      <c r="Q19" s="125">
        <f>'BvA Detail'!S173</f>
        <v>25916.95</v>
      </c>
      <c r="R19" s="126">
        <f t="shared" si="0"/>
        <v>1.0605843468185057</v>
      </c>
      <c r="S19" s="160">
        <f>'BvA Detail'!U173</f>
        <v>570377.09</v>
      </c>
      <c r="T19" s="164">
        <f t="shared" si="9"/>
        <v>0.79543848789578842</v>
      </c>
    </row>
    <row r="20" spans="1:253" x14ac:dyDescent="0.25">
      <c r="A20" s="100"/>
      <c r="B20" s="106"/>
      <c r="C20" s="106"/>
      <c r="D20" s="106"/>
      <c r="E20" s="106" t="s">
        <v>262</v>
      </c>
      <c r="F20" s="122">
        <f>'BvA Detail'!H176</f>
        <v>0</v>
      </c>
      <c r="G20" s="122">
        <f>'BvA Detail'!I176</f>
        <v>0</v>
      </c>
      <c r="H20" s="122">
        <f>'BvA Detail'!J176</f>
        <v>0</v>
      </c>
      <c r="I20" s="122">
        <f>'BvA Detail'!K176</f>
        <v>0</v>
      </c>
      <c r="J20" s="122">
        <f>'BvA Detail'!L176</f>
        <v>0</v>
      </c>
      <c r="K20" s="122">
        <f>'BvA Detail'!M176</f>
        <v>0</v>
      </c>
      <c r="L20" s="122">
        <f>'BvA Detail'!N176</f>
        <v>0</v>
      </c>
      <c r="M20" s="122">
        <f>'BvA Detail'!O176</f>
        <v>0</v>
      </c>
      <c r="N20" s="122">
        <f>'BvA Detail'!P176</f>
        <v>0</v>
      </c>
      <c r="O20" s="123">
        <f>'BvA Detail'!Q176</f>
        <v>0</v>
      </c>
      <c r="P20" s="124">
        <f>'BvA Detail'!R176</f>
        <v>0</v>
      </c>
      <c r="Q20" s="125">
        <f>'BvA Detail'!S176</f>
        <v>0</v>
      </c>
      <c r="R20" s="126">
        <v>0</v>
      </c>
      <c r="S20" s="160">
        <f>'BvA Detail'!U176</f>
        <v>0</v>
      </c>
      <c r="T20" s="164" t="e">
        <f t="shared" si="9"/>
        <v>#DIV/0!</v>
      </c>
    </row>
    <row r="21" spans="1:253" x14ac:dyDescent="0.25">
      <c r="A21" s="100"/>
      <c r="B21" s="106"/>
      <c r="C21" s="106"/>
      <c r="D21" s="106"/>
      <c r="E21" s="106" t="s">
        <v>265</v>
      </c>
      <c r="F21" s="122">
        <f>'BvA Detail'!H181</f>
        <v>54.54</v>
      </c>
      <c r="G21" s="122">
        <f>'BvA Detail'!I181</f>
        <v>0</v>
      </c>
      <c r="H21" s="122">
        <f>'BvA Detail'!J181</f>
        <v>0</v>
      </c>
      <c r="I21" s="122">
        <f>'BvA Detail'!K181</f>
        <v>72.53</v>
      </c>
      <c r="J21" s="122">
        <f>'BvA Detail'!L181</f>
        <v>0</v>
      </c>
      <c r="K21" s="122">
        <f>'BvA Detail'!M181</f>
        <v>0</v>
      </c>
      <c r="L21" s="122">
        <f>'BvA Detail'!N181</f>
        <v>72.53</v>
      </c>
      <c r="M21" s="122">
        <f>'BvA Detail'!O181</f>
        <v>0</v>
      </c>
      <c r="N21" s="122">
        <f>'BvA Detail'!P181</f>
        <v>-157.6</v>
      </c>
      <c r="O21" s="123">
        <f>'BvA Detail'!Q181</f>
        <v>42</v>
      </c>
      <c r="P21" s="124">
        <f>'BvA Detail'!R181</f>
        <v>163.62</v>
      </c>
      <c r="Q21" s="125">
        <f>'BvA Detail'!S181</f>
        <v>-121.62</v>
      </c>
      <c r="R21" s="126">
        <f t="shared" si="0"/>
        <v>0.2566923359002567</v>
      </c>
      <c r="S21" s="160">
        <f>'BvA Detail'!U181</f>
        <v>218.16</v>
      </c>
      <c r="T21" s="164">
        <f t="shared" si="9"/>
        <v>0.19251925192519254</v>
      </c>
    </row>
    <row r="22" spans="1:253" x14ac:dyDescent="0.25">
      <c r="A22" s="100"/>
      <c r="B22" s="106"/>
      <c r="C22" s="106"/>
      <c r="D22" s="106"/>
      <c r="E22" s="106" t="s">
        <v>272</v>
      </c>
      <c r="F22" s="122">
        <f>'BvA Detail'!H189</f>
        <v>1054.9000000000001</v>
      </c>
      <c r="G22" s="122">
        <f>'BvA Detail'!I189</f>
        <v>22723.4</v>
      </c>
      <c r="H22" s="122">
        <f>'BvA Detail'!J189</f>
        <v>20356.7</v>
      </c>
      <c r="I22" s="122">
        <f>'BvA Detail'!K189</f>
        <v>21771.4</v>
      </c>
      <c r="J22" s="122">
        <f>'BvA Detail'!L189</f>
        <v>17096.099999999999</v>
      </c>
      <c r="K22" s="122">
        <f>'BvA Detail'!M189</f>
        <v>15344.7</v>
      </c>
      <c r="L22" s="122">
        <f>'BvA Detail'!N189</f>
        <v>18014.5</v>
      </c>
      <c r="M22" s="122">
        <f>'BvA Detail'!O189</f>
        <v>18993.8</v>
      </c>
      <c r="N22" s="122">
        <f>'BvA Detail'!P189</f>
        <v>18415.599999999999</v>
      </c>
      <c r="O22" s="123">
        <f>'BvA Detail'!Q189</f>
        <v>153771.1</v>
      </c>
      <c r="P22" s="124">
        <f>'BvA Detail'!R189</f>
        <v>124375.52</v>
      </c>
      <c r="Q22" s="125">
        <f>'BvA Detail'!S189</f>
        <v>29395.58</v>
      </c>
      <c r="R22" s="126">
        <f t="shared" si="0"/>
        <v>1.2363453837218128</v>
      </c>
      <c r="S22" s="160">
        <f>'BvA Detail'!U189</f>
        <v>165834.01999999999</v>
      </c>
      <c r="T22" s="164">
        <f t="shared" si="9"/>
        <v>0.92725907506795058</v>
      </c>
    </row>
    <row r="23" spans="1:253" x14ac:dyDescent="0.25">
      <c r="A23" s="100"/>
      <c r="B23" s="106"/>
      <c r="C23" s="106"/>
      <c r="D23" s="106"/>
      <c r="E23" s="106" t="s">
        <v>281</v>
      </c>
      <c r="F23" s="122">
        <f>'BvA Detail'!H193</f>
        <v>0</v>
      </c>
      <c r="G23" s="122">
        <f>'BvA Detail'!I193</f>
        <v>0</v>
      </c>
      <c r="H23" s="122">
        <f>'BvA Detail'!J193</f>
        <v>0</v>
      </c>
      <c r="I23" s="122">
        <f>'BvA Detail'!K193</f>
        <v>0</v>
      </c>
      <c r="J23" s="122">
        <f>'BvA Detail'!L193</f>
        <v>0</v>
      </c>
      <c r="K23" s="122">
        <f>'BvA Detail'!M193</f>
        <v>0</v>
      </c>
      <c r="L23" s="122">
        <f>'BvA Detail'!N193</f>
        <v>0</v>
      </c>
      <c r="M23" s="122">
        <f>'BvA Detail'!O193</f>
        <v>0</v>
      </c>
      <c r="N23" s="122">
        <f>'BvA Detail'!P193</f>
        <v>0</v>
      </c>
      <c r="O23" s="123">
        <f>'BvA Detail'!Q193</f>
        <v>0</v>
      </c>
      <c r="P23" s="124">
        <f>'BvA Detail'!R193</f>
        <v>0</v>
      </c>
      <c r="Q23" s="125">
        <f>'BvA Detail'!S193</f>
        <v>0</v>
      </c>
      <c r="R23" s="126">
        <v>0</v>
      </c>
      <c r="S23" s="160">
        <f>'BvA Detail'!U193</f>
        <v>0</v>
      </c>
      <c r="T23" s="164">
        <v>0</v>
      </c>
    </row>
    <row r="24" spans="1:253" ht="15.75" thickBot="1" x14ac:dyDescent="0.3">
      <c r="A24" s="100"/>
      <c r="B24" s="106"/>
      <c r="C24" s="106"/>
      <c r="D24" s="106"/>
      <c r="E24" s="106" t="s">
        <v>285</v>
      </c>
      <c r="F24" s="137">
        <f>'BvA Detail'!H194</f>
        <v>0</v>
      </c>
      <c r="G24" s="137">
        <f>'BvA Detail'!I194</f>
        <v>0</v>
      </c>
      <c r="H24" s="137">
        <f>'BvA Detail'!J194</f>
        <v>0</v>
      </c>
      <c r="I24" s="137">
        <f>'BvA Detail'!K194</f>
        <v>0</v>
      </c>
      <c r="J24" s="137">
        <f>'BvA Detail'!L194</f>
        <v>0</v>
      </c>
      <c r="K24" s="146">
        <f>'BvA Detail'!M194</f>
        <v>0</v>
      </c>
      <c r="L24" s="146">
        <f>'BvA Detail'!N194</f>
        <v>14500</v>
      </c>
      <c r="M24" s="146">
        <f>'BvA Detail'!O194</f>
        <v>0</v>
      </c>
      <c r="N24" s="146">
        <f>'BvA Detail'!P194</f>
        <v>0</v>
      </c>
      <c r="O24" s="129">
        <f>'BvA Detail'!Q194</f>
        <v>14500</v>
      </c>
      <c r="P24" s="138">
        <f>'BvA Detail'!R194</f>
        <v>11250</v>
      </c>
      <c r="Q24" s="139">
        <f>'BvA Detail'!S194</f>
        <v>3250</v>
      </c>
      <c r="R24" s="168">
        <f t="shared" si="0"/>
        <v>1.288888888888889</v>
      </c>
      <c r="S24" s="161">
        <f>'BvA Detail'!U194</f>
        <v>15000</v>
      </c>
      <c r="T24" s="165">
        <v>0</v>
      </c>
    </row>
    <row r="25" spans="1:253" ht="15.75" thickBot="1" x14ac:dyDescent="0.3">
      <c r="A25" s="100"/>
      <c r="B25" s="106"/>
      <c r="C25" s="106"/>
      <c r="D25" s="106" t="s">
        <v>286</v>
      </c>
      <c r="E25" s="106"/>
      <c r="F25" s="130">
        <f>'BvA Detail'!H195</f>
        <v>343466.72</v>
      </c>
      <c r="G25" s="130">
        <f>'BvA Detail'!I195</f>
        <v>471934.95</v>
      </c>
      <c r="H25" s="130">
        <f>'BvA Detail'!J195</f>
        <v>381832.07</v>
      </c>
      <c r="I25" s="130">
        <f>'BvA Detail'!K195</f>
        <v>403930.4</v>
      </c>
      <c r="J25" s="130">
        <f>'BvA Detail'!L195</f>
        <v>383446.24</v>
      </c>
      <c r="K25" s="147">
        <f>'BvA Detail'!M195</f>
        <v>466512.38</v>
      </c>
      <c r="L25" s="147">
        <f>'BvA Detail'!N195</f>
        <v>416791.93</v>
      </c>
      <c r="M25" s="147">
        <f>'BvA Detail'!O195</f>
        <v>403366.21</v>
      </c>
      <c r="N25" s="147">
        <f>'BvA Detail'!P195</f>
        <v>439383.9</v>
      </c>
      <c r="O25" s="142">
        <f>'BvA Detail'!Q195</f>
        <v>3710664.8000000003</v>
      </c>
      <c r="P25" s="131">
        <f>'BvA Detail'!R195</f>
        <v>3621200.16</v>
      </c>
      <c r="Q25" s="132">
        <f>'BvA Detail'!S195</f>
        <v>89464.639999999999</v>
      </c>
      <c r="R25" s="169">
        <f t="shared" si="0"/>
        <v>1.0247057980909844</v>
      </c>
      <c r="S25" s="162">
        <f>'BvA Detail'!U195</f>
        <v>4822404.74</v>
      </c>
      <c r="T25" s="166">
        <f>O25/S25</f>
        <v>0.76946357679633504</v>
      </c>
    </row>
    <row r="26" spans="1:253" ht="15.75" thickBot="1" x14ac:dyDescent="0.3">
      <c r="A26" s="100"/>
      <c r="B26" s="106" t="s">
        <v>287</v>
      </c>
      <c r="C26" s="106"/>
      <c r="D26" s="106"/>
      <c r="E26" s="106"/>
      <c r="F26" s="122">
        <f>'BvA Detail'!H196</f>
        <v>113036.14</v>
      </c>
      <c r="G26" s="122">
        <f>'BvA Detail'!I196</f>
        <v>-18421.330000000002</v>
      </c>
      <c r="H26" s="122">
        <f>'BvA Detail'!J196</f>
        <v>152400.97</v>
      </c>
      <c r="I26" s="122">
        <f>'BvA Detail'!K196</f>
        <v>12423</v>
      </c>
      <c r="J26" s="122">
        <f>'BvA Detail'!L196</f>
        <v>108763.02</v>
      </c>
      <c r="K26" s="122">
        <f>'BvA Detail'!M196</f>
        <v>-44047.68</v>
      </c>
      <c r="L26" s="122">
        <f>'BvA Detail'!N196</f>
        <v>9147.1299999999992</v>
      </c>
      <c r="M26" s="122">
        <f>'BvA Detail'!O196</f>
        <v>2484.9</v>
      </c>
      <c r="N26" s="122">
        <f>'BvA Detail'!P196</f>
        <v>5343.1</v>
      </c>
      <c r="O26" s="129">
        <f>'BvA Detail'!Q196</f>
        <v>341129.25</v>
      </c>
      <c r="P26" s="124">
        <f>'BvA Detail'!R196</f>
        <v>131633.12</v>
      </c>
      <c r="Q26" s="125">
        <f>'BvA Detail'!S196</f>
        <v>209496.13</v>
      </c>
      <c r="R26" s="169">
        <f t="shared" si="0"/>
        <v>2.5915153420355002</v>
      </c>
      <c r="S26" s="161">
        <f>'BvA Detail'!U196</f>
        <v>176291.57</v>
      </c>
      <c r="T26" s="164">
        <f>O26/S26</f>
        <v>1.9350287140786142</v>
      </c>
    </row>
    <row r="27" spans="1:253" ht="15.75" thickBot="1" x14ac:dyDescent="0.3">
      <c r="A27" s="106" t="s">
        <v>288</v>
      </c>
      <c r="B27" s="106"/>
      <c r="C27" s="106"/>
      <c r="D27" s="106"/>
      <c r="E27" s="105"/>
      <c r="F27" s="133">
        <f>F26</f>
        <v>113036.14</v>
      </c>
      <c r="G27" s="133">
        <f t="shared" ref="G27:J27" si="10">G26</f>
        <v>-18421.330000000002</v>
      </c>
      <c r="H27" s="133">
        <f t="shared" si="10"/>
        <v>152400.97</v>
      </c>
      <c r="I27" s="133">
        <f t="shared" si="10"/>
        <v>12423</v>
      </c>
      <c r="J27" s="133">
        <f t="shared" si="10"/>
        <v>108763.02</v>
      </c>
      <c r="K27" s="148">
        <f t="shared" ref="K27:L27" si="11">K26</f>
        <v>-44047.68</v>
      </c>
      <c r="L27" s="148">
        <f t="shared" si="11"/>
        <v>9147.1299999999992</v>
      </c>
      <c r="M27" s="148">
        <f t="shared" ref="M27:N27" si="12">M26</f>
        <v>2484.9</v>
      </c>
      <c r="N27" s="148">
        <f t="shared" si="12"/>
        <v>5343.1</v>
      </c>
      <c r="O27" s="134">
        <f t="shared" ref="O27:Q27" si="13">O26</f>
        <v>341129.25</v>
      </c>
      <c r="P27" s="135">
        <f t="shared" si="13"/>
        <v>131633.12</v>
      </c>
      <c r="Q27" s="143">
        <f t="shared" si="13"/>
        <v>209496.13</v>
      </c>
      <c r="R27" s="170">
        <f t="shared" si="0"/>
        <v>2.5915153420355002</v>
      </c>
      <c r="S27" s="163">
        <f>'BvA Detail'!U197</f>
        <v>176291.57</v>
      </c>
      <c r="T27" s="167">
        <f>O27/S27</f>
        <v>1.9350287140786142</v>
      </c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</row>
    <row r="28" spans="1:253" ht="15.75" thickTop="1" x14ac:dyDescent="0.25"/>
  </sheetData>
  <mergeCells count="2">
    <mergeCell ref="B1:E1"/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99"/>
  <sheetViews>
    <sheetView zoomScaleNormal="100" zoomScalePageLayoutView="60" workbookViewId="0">
      <selection activeCell="V154" sqref="V154"/>
    </sheetView>
  </sheetViews>
  <sheetFormatPr defaultRowHeight="15" x14ac:dyDescent="0.25"/>
  <cols>
    <col min="1" max="6" width="3" style="57" customWidth="1"/>
    <col min="7" max="7" width="40.85546875" style="57" customWidth="1"/>
    <col min="8" max="10" width="9.28515625" bestFit="1" customWidth="1"/>
    <col min="11" max="16" width="9.28515625" customWidth="1"/>
    <col min="17" max="17" width="11.42578125" bestFit="1" customWidth="1"/>
    <col min="18" max="18" width="10" bestFit="1" customWidth="1"/>
    <col min="19" max="19" width="12" bestFit="1" customWidth="1"/>
    <col min="20" max="20" width="10.28515625" bestFit="1" customWidth="1"/>
    <col min="21" max="21" width="12.42578125" bestFit="1" customWidth="1"/>
    <col min="22" max="22" width="98.42578125" bestFit="1" customWidth="1"/>
  </cols>
  <sheetData>
    <row r="1" spans="1:22" ht="15.75" x14ac:dyDescent="0.25">
      <c r="A1" s="58" t="s">
        <v>76</v>
      </c>
      <c r="B1" s="59"/>
      <c r="C1" s="59"/>
      <c r="D1" s="59"/>
      <c r="E1" s="59"/>
      <c r="F1" s="59"/>
      <c r="G1" s="59"/>
      <c r="H1" s="64"/>
      <c r="I1" s="64"/>
      <c r="J1" s="64"/>
      <c r="K1" s="64"/>
      <c r="L1" s="64"/>
      <c r="M1" s="64"/>
      <c r="N1" s="64"/>
      <c r="O1" s="64"/>
      <c r="P1" s="64"/>
      <c r="Q1" s="64"/>
      <c r="R1" s="53"/>
      <c r="S1" s="53"/>
      <c r="T1" s="52"/>
    </row>
    <row r="2" spans="1:22" ht="18" x14ac:dyDescent="0.25">
      <c r="A2" s="60" t="s">
        <v>77</v>
      </c>
      <c r="B2" s="59"/>
      <c r="C2" s="59"/>
      <c r="D2" s="59"/>
      <c r="E2" s="59"/>
      <c r="F2" s="59"/>
      <c r="G2" s="59"/>
      <c r="H2" s="64"/>
      <c r="I2" s="64"/>
      <c r="J2" s="64"/>
      <c r="K2" s="64"/>
      <c r="L2" s="64"/>
      <c r="M2" s="64"/>
      <c r="N2" s="64"/>
      <c r="O2" s="64"/>
      <c r="P2" s="64"/>
      <c r="Q2" s="194"/>
      <c r="R2" s="53"/>
      <c r="S2" s="191"/>
      <c r="T2" s="54"/>
    </row>
    <row r="3" spans="1:22" x14ac:dyDescent="0.25">
      <c r="A3" s="61" t="s">
        <v>1147</v>
      </c>
      <c r="B3" s="59"/>
      <c r="C3" s="59"/>
      <c r="D3" s="59"/>
      <c r="E3" s="59"/>
      <c r="F3" s="59"/>
      <c r="G3" s="59"/>
      <c r="H3" s="64"/>
      <c r="I3" s="64"/>
      <c r="J3" s="64"/>
      <c r="K3" s="64"/>
      <c r="L3" s="64"/>
      <c r="M3" s="64"/>
      <c r="N3" s="64"/>
      <c r="O3" s="64"/>
      <c r="P3" s="64"/>
      <c r="Q3" s="64"/>
      <c r="R3" s="53"/>
      <c r="S3" s="53"/>
      <c r="T3" s="52"/>
    </row>
    <row r="4" spans="1:22" ht="15.75" thickBot="1" x14ac:dyDescent="0.3">
      <c r="A4" s="62"/>
      <c r="B4" s="62"/>
      <c r="C4" s="62"/>
      <c r="D4" s="62"/>
      <c r="E4" s="62"/>
      <c r="F4" s="62"/>
      <c r="G4" s="62"/>
      <c r="H4" s="65"/>
      <c r="I4" s="65"/>
      <c r="J4" s="65"/>
      <c r="K4" s="65"/>
      <c r="L4" s="65"/>
      <c r="M4" s="65"/>
      <c r="N4" s="65"/>
      <c r="O4" s="65"/>
      <c r="P4" s="65"/>
      <c r="Q4" s="195"/>
      <c r="R4" s="55"/>
      <c r="S4" s="55"/>
      <c r="T4" s="55"/>
      <c r="U4" s="193"/>
      <c r="V4" s="196"/>
    </row>
    <row r="5" spans="1:22" s="56" customFormat="1" ht="16.5" thickTop="1" thickBot="1" x14ac:dyDescent="0.3">
      <c r="A5" s="68"/>
      <c r="B5" s="68"/>
      <c r="C5" s="68"/>
      <c r="D5" s="68"/>
      <c r="E5" s="68"/>
      <c r="F5" s="68"/>
      <c r="G5" s="68"/>
      <c r="H5" s="70" t="s">
        <v>1018</v>
      </c>
      <c r="I5" s="70" t="s">
        <v>1019</v>
      </c>
      <c r="J5" s="70" t="s">
        <v>1032</v>
      </c>
      <c r="K5" s="70" t="s">
        <v>1046</v>
      </c>
      <c r="L5" s="70" t="s">
        <v>1061</v>
      </c>
      <c r="M5" s="70" t="s">
        <v>1086</v>
      </c>
      <c r="N5" s="70" t="s">
        <v>1087</v>
      </c>
      <c r="O5" s="70" t="s">
        <v>1120</v>
      </c>
      <c r="P5" s="70" t="s">
        <v>1176</v>
      </c>
      <c r="Q5" s="79" t="s">
        <v>1175</v>
      </c>
      <c r="R5" s="81" t="s">
        <v>5</v>
      </c>
      <c r="S5" s="81" t="s">
        <v>79</v>
      </c>
      <c r="T5" s="82" t="s">
        <v>80</v>
      </c>
      <c r="U5" s="89" t="s">
        <v>81</v>
      </c>
      <c r="V5" s="66" t="s">
        <v>82</v>
      </c>
    </row>
    <row r="6" spans="1:22" ht="15.75" thickTop="1" x14ac:dyDescent="0.25">
      <c r="A6" s="69"/>
      <c r="B6" s="69" t="s">
        <v>83</v>
      </c>
      <c r="C6" s="69"/>
      <c r="D6" s="69"/>
      <c r="E6" s="69"/>
      <c r="F6" s="69"/>
      <c r="G6" s="69"/>
      <c r="H6" s="71"/>
      <c r="I6" s="71"/>
      <c r="J6" s="71"/>
      <c r="K6" s="71"/>
      <c r="L6" s="71"/>
      <c r="M6" s="71"/>
      <c r="N6" s="71"/>
      <c r="O6" s="71"/>
      <c r="P6" s="233"/>
      <c r="Q6" s="80"/>
      <c r="R6" s="83"/>
      <c r="S6" s="83"/>
      <c r="T6" s="84"/>
      <c r="U6" s="238"/>
    </row>
    <row r="7" spans="1:22" x14ac:dyDescent="0.25">
      <c r="A7" s="69"/>
      <c r="B7" s="69"/>
      <c r="C7" s="69"/>
      <c r="D7" s="69" t="s">
        <v>8</v>
      </c>
      <c r="E7" s="69"/>
      <c r="F7" s="69"/>
      <c r="G7" s="69"/>
      <c r="H7" s="71"/>
      <c r="I7" s="76"/>
      <c r="J7" s="76"/>
      <c r="K7" s="76"/>
      <c r="L7" s="76"/>
      <c r="M7" s="76"/>
      <c r="N7" s="76"/>
      <c r="O7" s="76"/>
      <c r="P7" s="233"/>
      <c r="Q7" s="78"/>
      <c r="R7" s="77"/>
      <c r="S7" s="83"/>
      <c r="T7" s="84"/>
      <c r="U7" s="238"/>
    </row>
    <row r="8" spans="1:22" x14ac:dyDescent="0.25">
      <c r="A8" s="69"/>
      <c r="B8" s="69"/>
      <c r="C8" s="69"/>
      <c r="D8" s="69"/>
      <c r="E8" s="69" t="s">
        <v>84</v>
      </c>
      <c r="F8" s="69"/>
      <c r="G8" s="69"/>
      <c r="H8" s="71"/>
      <c r="I8" s="71"/>
      <c r="J8" s="71"/>
      <c r="K8" s="71"/>
      <c r="L8" s="71"/>
      <c r="M8" s="71"/>
      <c r="N8" s="71"/>
      <c r="O8" s="71"/>
      <c r="P8" s="233"/>
      <c r="Q8" s="80"/>
      <c r="R8" s="83"/>
      <c r="S8" s="83"/>
      <c r="T8" s="84"/>
      <c r="U8" s="238"/>
    </row>
    <row r="9" spans="1:22" x14ac:dyDescent="0.25">
      <c r="A9" s="69"/>
      <c r="B9" s="69"/>
      <c r="C9" s="69"/>
      <c r="D9" s="69"/>
      <c r="E9" s="69"/>
      <c r="F9" s="69" t="s">
        <v>85</v>
      </c>
      <c r="G9" s="69"/>
      <c r="H9" s="71"/>
      <c r="I9" s="71"/>
      <c r="J9" s="71"/>
      <c r="K9" s="71"/>
      <c r="L9" s="71"/>
      <c r="M9" s="71"/>
      <c r="N9" s="71"/>
      <c r="O9" s="71"/>
      <c r="P9" s="233"/>
      <c r="Q9" s="80"/>
      <c r="R9" s="83"/>
      <c r="S9" s="83"/>
      <c r="T9" s="84"/>
      <c r="U9" s="238"/>
    </row>
    <row r="10" spans="1:22" x14ac:dyDescent="0.25">
      <c r="A10" s="69"/>
      <c r="B10" s="69"/>
      <c r="C10" s="69"/>
      <c r="D10" s="69"/>
      <c r="E10" s="69"/>
      <c r="F10" s="69"/>
      <c r="G10" s="69" t="s">
        <v>86</v>
      </c>
      <c r="H10" s="71">
        <v>50</v>
      </c>
      <c r="I10" s="71">
        <v>43.26</v>
      </c>
      <c r="J10" s="71">
        <v>0</v>
      </c>
      <c r="K10" s="71">
        <v>69.12</v>
      </c>
      <c r="L10" s="71">
        <v>0</v>
      </c>
      <c r="M10" s="71">
        <v>0</v>
      </c>
      <c r="N10" s="71">
        <v>58.08</v>
      </c>
      <c r="O10" s="71">
        <v>0</v>
      </c>
      <c r="P10" s="233">
        <v>0</v>
      </c>
      <c r="Q10" s="80">
        <f>SUM(H10:P10)</f>
        <v>220.45999999999998</v>
      </c>
      <c r="R10" s="83">
        <v>375.02</v>
      </c>
      <c r="S10" s="83">
        <f>ROUND((Q10-R10),5)</f>
        <v>-154.56</v>
      </c>
      <c r="T10" s="171">
        <f>IFERROR(Q10/R10,0)</f>
        <v>0.58786198069436291</v>
      </c>
      <c r="U10" s="238">
        <v>500</v>
      </c>
    </row>
    <row r="11" spans="1:22" x14ac:dyDescent="0.25">
      <c r="A11" s="69"/>
      <c r="B11" s="69"/>
      <c r="C11" s="69"/>
      <c r="D11" s="69"/>
      <c r="E11" s="69"/>
      <c r="F11" s="69"/>
      <c r="G11" s="69" t="s">
        <v>87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233">
        <v>0</v>
      </c>
      <c r="Q11" s="80">
        <f t="shared" ref="Q11:Q74" si="0">SUM(H11:P11)</f>
        <v>0</v>
      </c>
      <c r="R11" s="83">
        <v>18</v>
      </c>
      <c r="S11" s="83">
        <v>0</v>
      </c>
      <c r="T11" s="171">
        <v>0</v>
      </c>
      <c r="U11" s="238">
        <v>24</v>
      </c>
    </row>
    <row r="12" spans="1:22" ht="15.75" thickBot="1" x14ac:dyDescent="0.3">
      <c r="A12" s="69"/>
      <c r="B12" s="69"/>
      <c r="C12" s="69"/>
      <c r="D12" s="69"/>
      <c r="E12" s="69"/>
      <c r="F12" s="69"/>
      <c r="G12" s="69" t="s">
        <v>88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145">
        <v>0</v>
      </c>
      <c r="N12" s="149">
        <v>0</v>
      </c>
      <c r="O12" s="150">
        <v>380</v>
      </c>
      <c r="P12" s="234">
        <v>-380</v>
      </c>
      <c r="Q12" s="156">
        <f t="shared" si="0"/>
        <v>0</v>
      </c>
      <c r="R12" s="85">
        <v>0</v>
      </c>
      <c r="S12" s="85">
        <f t="shared" ref="S12:S80" si="1">ROUND((Q12-R12),5)</f>
        <v>0</v>
      </c>
      <c r="T12" s="172">
        <f t="shared" ref="T12:T80" si="2">IFERROR(Q12/R12,0)</f>
        <v>0</v>
      </c>
      <c r="U12" s="239">
        <v>0</v>
      </c>
      <c r="V12" t="s">
        <v>1121</v>
      </c>
    </row>
    <row r="13" spans="1:22" x14ac:dyDescent="0.25">
      <c r="A13" s="69"/>
      <c r="B13" s="69"/>
      <c r="C13" s="69"/>
      <c r="D13" s="69"/>
      <c r="E13" s="69"/>
      <c r="F13" s="69" t="s">
        <v>89</v>
      </c>
      <c r="G13" s="69"/>
      <c r="H13" s="71">
        <v>50</v>
      </c>
      <c r="I13" s="71">
        <v>43.26</v>
      </c>
      <c r="J13" s="71">
        <f>ROUND(SUM(J9:J12),5)</f>
        <v>0</v>
      </c>
      <c r="K13" s="71">
        <v>69.12</v>
      </c>
      <c r="L13" s="71">
        <v>0</v>
      </c>
      <c r="M13" s="71">
        <v>0</v>
      </c>
      <c r="N13" s="71">
        <v>58.08</v>
      </c>
      <c r="O13" s="71">
        <f>ROUND(SUM(O9:O12),5)</f>
        <v>380</v>
      </c>
      <c r="P13" s="233">
        <f>ROUND(SUM(P9:P12),5)</f>
        <v>-380</v>
      </c>
      <c r="Q13" s="80">
        <f t="shared" si="0"/>
        <v>220.46000000000004</v>
      </c>
      <c r="R13" s="83">
        <v>393.02</v>
      </c>
      <c r="S13" s="83">
        <f t="shared" si="1"/>
        <v>-172.56</v>
      </c>
      <c r="T13" s="171">
        <f t="shared" si="2"/>
        <v>0.56093837463742313</v>
      </c>
      <c r="U13" s="238">
        <f>ROUND(SUM(U9:U12),5)</f>
        <v>524</v>
      </c>
    </row>
    <row r="14" spans="1:22" x14ac:dyDescent="0.25">
      <c r="A14" s="69"/>
      <c r="B14" s="69"/>
      <c r="C14" s="69"/>
      <c r="D14" s="69"/>
      <c r="E14" s="69"/>
      <c r="F14" s="69" t="s">
        <v>90</v>
      </c>
      <c r="G14" s="69"/>
      <c r="H14" s="71">
        <v>0</v>
      </c>
      <c r="I14" s="71">
        <v>0</v>
      </c>
      <c r="J14" s="71">
        <v>0</v>
      </c>
      <c r="K14" s="71">
        <v>158.6</v>
      </c>
      <c r="L14" s="71">
        <v>0</v>
      </c>
      <c r="M14" s="71">
        <v>0</v>
      </c>
      <c r="N14" s="71">
        <v>0</v>
      </c>
      <c r="O14" s="71">
        <v>258.42</v>
      </c>
      <c r="P14" s="233">
        <v>77.88</v>
      </c>
      <c r="Q14" s="80">
        <f t="shared" si="0"/>
        <v>494.9</v>
      </c>
      <c r="R14" s="83">
        <v>1006.23</v>
      </c>
      <c r="S14" s="83">
        <v>0</v>
      </c>
      <c r="T14" s="171">
        <v>0</v>
      </c>
      <c r="U14" s="238">
        <v>1341.66</v>
      </c>
    </row>
    <row r="15" spans="1:22" x14ac:dyDescent="0.25">
      <c r="A15" s="69"/>
      <c r="B15" s="69"/>
      <c r="C15" s="69"/>
      <c r="D15" s="69"/>
      <c r="E15" s="69"/>
      <c r="F15" s="69" t="s">
        <v>91</v>
      </c>
      <c r="G15" s="69"/>
      <c r="H15" s="71"/>
      <c r="I15" s="71"/>
      <c r="J15" s="71"/>
      <c r="K15" s="71"/>
      <c r="L15" s="71"/>
      <c r="M15" s="71"/>
      <c r="N15" s="71"/>
      <c r="O15" s="71"/>
      <c r="P15" s="233"/>
      <c r="Q15" s="80"/>
      <c r="R15" s="83"/>
      <c r="S15" s="83"/>
      <c r="T15" s="171"/>
      <c r="U15" s="238"/>
    </row>
    <row r="16" spans="1:22" x14ac:dyDescent="0.25">
      <c r="A16" s="69"/>
      <c r="B16" s="69"/>
      <c r="C16" s="69"/>
      <c r="D16" s="69"/>
      <c r="E16" s="69"/>
      <c r="F16" s="69"/>
      <c r="G16" s="69" t="s">
        <v>92</v>
      </c>
      <c r="H16" s="71">
        <v>284.10000000000002</v>
      </c>
      <c r="I16" s="71">
        <v>4904</v>
      </c>
      <c r="J16" s="71">
        <v>3114.64</v>
      </c>
      <c r="K16" s="71">
        <v>3641.15</v>
      </c>
      <c r="L16" s="71">
        <v>2507.6</v>
      </c>
      <c r="M16" s="71">
        <v>2431.5</v>
      </c>
      <c r="N16" s="71">
        <v>2696.9</v>
      </c>
      <c r="O16" s="71">
        <v>2705.75</v>
      </c>
      <c r="P16" s="233">
        <v>2951.5</v>
      </c>
      <c r="Q16" s="80">
        <f t="shared" si="0"/>
        <v>25237.14</v>
      </c>
      <c r="R16" s="83">
        <v>24000</v>
      </c>
      <c r="S16" s="83">
        <f t="shared" si="1"/>
        <v>1237.1400000000001</v>
      </c>
      <c r="T16" s="171">
        <f t="shared" si="2"/>
        <v>1.0515475000000001</v>
      </c>
      <c r="U16" s="238">
        <v>30000</v>
      </c>
      <c r="V16" t="s">
        <v>1064</v>
      </c>
    </row>
    <row r="17" spans="1:22" x14ac:dyDescent="0.25">
      <c r="A17" s="69"/>
      <c r="B17" s="69"/>
      <c r="C17" s="69"/>
      <c r="D17" s="69"/>
      <c r="E17" s="69"/>
      <c r="F17" s="69"/>
      <c r="G17" s="69" t="s">
        <v>93</v>
      </c>
      <c r="H17" s="71">
        <v>10</v>
      </c>
      <c r="I17" s="71">
        <v>1677</v>
      </c>
      <c r="J17" s="71">
        <v>12299.08</v>
      </c>
      <c r="K17" s="71">
        <v>609.54</v>
      </c>
      <c r="L17" s="71">
        <v>128.33000000000001</v>
      </c>
      <c r="M17" s="71">
        <v>3172.9</v>
      </c>
      <c r="N17" s="71">
        <v>8538.5499999999993</v>
      </c>
      <c r="O17" s="71">
        <v>625.05999999999995</v>
      </c>
      <c r="P17" s="233">
        <v>7.76</v>
      </c>
      <c r="Q17" s="80">
        <f t="shared" si="0"/>
        <v>27068.219999999998</v>
      </c>
      <c r="R17" s="83">
        <v>36975.24</v>
      </c>
      <c r="S17" s="83">
        <f t="shared" si="1"/>
        <v>-9907.02</v>
      </c>
      <c r="T17" s="171">
        <f t="shared" si="2"/>
        <v>0.73206340242821955</v>
      </c>
      <c r="U17" s="238">
        <v>46219.040000000001</v>
      </c>
      <c r="V17" t="s">
        <v>1089</v>
      </c>
    </row>
    <row r="18" spans="1:22" ht="15.75" thickBot="1" x14ac:dyDescent="0.3">
      <c r="A18" s="69"/>
      <c r="B18" s="69"/>
      <c r="C18" s="69"/>
      <c r="D18" s="69"/>
      <c r="E18" s="69"/>
      <c r="F18" s="69"/>
      <c r="G18" s="69" t="s">
        <v>94</v>
      </c>
      <c r="H18" s="72">
        <v>0</v>
      </c>
      <c r="I18" s="72">
        <v>0</v>
      </c>
      <c r="J18" s="72">
        <v>0</v>
      </c>
      <c r="K18" s="72">
        <v>11000</v>
      </c>
      <c r="L18" s="72">
        <v>0</v>
      </c>
      <c r="M18" s="145">
        <v>758.57</v>
      </c>
      <c r="N18" s="149">
        <v>0</v>
      </c>
      <c r="O18" s="150">
        <v>0</v>
      </c>
      <c r="P18" s="234">
        <v>500</v>
      </c>
      <c r="Q18" s="156">
        <f t="shared" si="0"/>
        <v>12258.57</v>
      </c>
      <c r="R18" s="85">
        <v>96.39</v>
      </c>
      <c r="S18" s="85">
        <v>0</v>
      </c>
      <c r="T18" s="172">
        <v>0</v>
      </c>
      <c r="U18" s="239">
        <v>128.49</v>
      </c>
      <c r="V18" t="s">
        <v>1612</v>
      </c>
    </row>
    <row r="19" spans="1:22" x14ac:dyDescent="0.25">
      <c r="A19" s="69"/>
      <c r="B19" s="69"/>
      <c r="C19" s="69"/>
      <c r="D19" s="69"/>
      <c r="E19" s="69"/>
      <c r="F19" s="69" t="s">
        <v>95</v>
      </c>
      <c r="G19" s="69"/>
      <c r="H19" s="71">
        <v>294.10000000000002</v>
      </c>
      <c r="I19" s="71">
        <v>6581</v>
      </c>
      <c r="J19" s="71">
        <f>ROUND(SUM(J15:J18),5)</f>
        <v>15413.72</v>
      </c>
      <c r="K19" s="71">
        <f>SUM(K16:K18)</f>
        <v>15250.69</v>
      </c>
      <c r="L19" s="71">
        <f t="shared" ref="L19:M19" si="3">SUM(L16:L18)</f>
        <v>2635.93</v>
      </c>
      <c r="M19" s="71">
        <f t="shared" si="3"/>
        <v>6362.9699999999993</v>
      </c>
      <c r="N19" s="71">
        <v>11235.45</v>
      </c>
      <c r="O19" s="71">
        <f>ROUND(SUM(O15:O18),5)</f>
        <v>3330.81</v>
      </c>
      <c r="P19" s="233">
        <f>ROUND(SUM(P15:P18),5)</f>
        <v>3459.26</v>
      </c>
      <c r="Q19" s="80">
        <f t="shared" si="0"/>
        <v>64563.93</v>
      </c>
      <c r="R19" s="83">
        <v>61071.63</v>
      </c>
      <c r="S19" s="83">
        <f t="shared" si="1"/>
        <v>3492.3</v>
      </c>
      <c r="T19" s="171">
        <f t="shared" si="2"/>
        <v>1.0571836710433307</v>
      </c>
      <c r="U19" s="238">
        <f>ROUND(SUM(U15:U18),5)</f>
        <v>76347.53</v>
      </c>
    </row>
    <row r="20" spans="1:22" x14ac:dyDescent="0.25">
      <c r="A20" s="69"/>
      <c r="B20" s="69"/>
      <c r="C20" s="69"/>
      <c r="D20" s="69"/>
      <c r="E20" s="69"/>
      <c r="F20" s="69" t="s">
        <v>96</v>
      </c>
      <c r="G20" s="69"/>
      <c r="H20" s="71">
        <v>17.850000000000001</v>
      </c>
      <c r="I20" s="71">
        <v>18.53</v>
      </c>
      <c r="J20" s="71">
        <v>18.46</v>
      </c>
      <c r="K20" s="71">
        <v>19.55</v>
      </c>
      <c r="L20" s="71">
        <v>19.420000000000002</v>
      </c>
      <c r="M20" s="71">
        <v>20.57</v>
      </c>
      <c r="N20" s="71">
        <v>21.08</v>
      </c>
      <c r="O20" s="71">
        <v>19.510000000000002</v>
      </c>
      <c r="P20" s="233">
        <v>22.14</v>
      </c>
      <c r="Q20" s="80">
        <f t="shared" si="0"/>
        <v>177.10999999999996</v>
      </c>
      <c r="R20" s="83">
        <v>166.33</v>
      </c>
      <c r="S20" s="83">
        <f t="shared" si="1"/>
        <v>10.78</v>
      </c>
      <c r="T20" s="171">
        <f t="shared" si="2"/>
        <v>1.0648109180544696</v>
      </c>
      <c r="U20" s="238">
        <v>221.77</v>
      </c>
    </row>
    <row r="21" spans="1:22" x14ac:dyDescent="0.25">
      <c r="A21" s="69"/>
      <c r="B21" s="69"/>
      <c r="C21" s="69"/>
      <c r="D21" s="69"/>
      <c r="E21" s="69"/>
      <c r="F21" s="69" t="s">
        <v>97</v>
      </c>
      <c r="G21" s="69"/>
      <c r="H21" s="71">
        <v>456140.91</v>
      </c>
      <c r="I21" s="71">
        <v>446870.83</v>
      </c>
      <c r="J21" s="71">
        <v>499102.75</v>
      </c>
      <c r="K21" s="71">
        <v>383855.94</v>
      </c>
      <c r="L21" s="71">
        <v>419868.8</v>
      </c>
      <c r="M21" s="71">
        <v>401862.37</v>
      </c>
      <c r="N21" s="71">
        <v>401862.37</v>
      </c>
      <c r="O21" s="71">
        <v>401862.37</v>
      </c>
      <c r="P21" s="233">
        <v>401862.37</v>
      </c>
      <c r="Q21" s="80">
        <f t="shared" si="0"/>
        <v>3813288.7100000004</v>
      </c>
      <c r="R21" s="83">
        <v>3502954.52</v>
      </c>
      <c r="S21" s="83">
        <f t="shared" si="1"/>
        <v>310334.19</v>
      </c>
      <c r="T21" s="171">
        <f t="shared" si="2"/>
        <v>1.088592126511537</v>
      </c>
      <c r="U21" s="238">
        <v>4670606</v>
      </c>
    </row>
    <row r="22" spans="1:22" ht="15.75" thickBot="1" x14ac:dyDescent="0.3">
      <c r="A22" s="69"/>
      <c r="B22" s="69"/>
      <c r="C22" s="69"/>
      <c r="D22" s="69"/>
      <c r="E22" s="69"/>
      <c r="F22" s="69" t="s">
        <v>98</v>
      </c>
      <c r="G22" s="69"/>
      <c r="H22" s="72">
        <v>0</v>
      </c>
      <c r="I22" s="72">
        <v>0</v>
      </c>
      <c r="J22" s="72">
        <v>0</v>
      </c>
      <c r="K22" s="72">
        <v>0</v>
      </c>
      <c r="L22" s="72">
        <v>51643.74</v>
      </c>
      <c r="M22" s="145">
        <v>0</v>
      </c>
      <c r="N22" s="149">
        <v>0</v>
      </c>
      <c r="O22" s="150">
        <v>0</v>
      </c>
      <c r="P22" s="234">
        <v>8423.9599999999991</v>
      </c>
      <c r="Q22" s="156">
        <f t="shared" si="0"/>
        <v>60067.7</v>
      </c>
      <c r="R22" s="85">
        <v>62270.27</v>
      </c>
      <c r="S22" s="85">
        <f t="shared" si="1"/>
        <v>-2202.5700000000002</v>
      </c>
      <c r="T22" s="172">
        <f t="shared" si="2"/>
        <v>0.96462886703397943</v>
      </c>
      <c r="U22" s="239">
        <v>83027</v>
      </c>
      <c r="V22" t="s">
        <v>1613</v>
      </c>
    </row>
    <row r="23" spans="1:22" x14ac:dyDescent="0.25">
      <c r="A23" s="69"/>
      <c r="B23" s="69"/>
      <c r="C23" s="69"/>
      <c r="D23" s="69"/>
      <c r="E23" s="69" t="s">
        <v>99</v>
      </c>
      <c r="F23" s="69"/>
      <c r="G23" s="69"/>
      <c r="H23" s="93">
        <f t="shared" ref="H23:I23" si="4">SUM(H19:H22)+H13</f>
        <v>456502.86</v>
      </c>
      <c r="I23" s="93">
        <f t="shared" si="4"/>
        <v>453513.62000000005</v>
      </c>
      <c r="J23" s="71">
        <f>ROUND(J8+SUM(J13:J14)+SUM(J19:J22),5)</f>
        <v>514534.93</v>
      </c>
      <c r="K23" s="99">
        <f>SUM(K19:K22)+K13+K14</f>
        <v>399353.89999999997</v>
      </c>
      <c r="L23" s="99">
        <f t="shared" ref="L23:N23" si="5">SUM(L19:L22)+L13+L14</f>
        <v>474167.88999999996</v>
      </c>
      <c r="M23" s="99">
        <f t="shared" si="5"/>
        <v>408245.91</v>
      </c>
      <c r="N23" s="99">
        <f t="shared" si="5"/>
        <v>413176.98000000004</v>
      </c>
      <c r="O23" s="71">
        <f>ROUND(O8+SUM(O13:O14)+SUM(O19:O22),5)</f>
        <v>405851.11</v>
      </c>
      <c r="P23" s="233">
        <f>ROUND(P8+SUM(P13:P14)+SUM(P19:P22),5)</f>
        <v>413465.61</v>
      </c>
      <c r="Q23" s="80">
        <f t="shared" si="0"/>
        <v>3938812.8099999996</v>
      </c>
      <c r="R23" s="83">
        <v>3627862</v>
      </c>
      <c r="S23" s="83">
        <f t="shared" si="1"/>
        <v>310950.81</v>
      </c>
      <c r="T23" s="171">
        <f t="shared" si="2"/>
        <v>1.0857118627996323</v>
      </c>
      <c r="U23" s="238">
        <f>ROUND(U8+SUM(U13:U14)+SUM(U19:U22),5)</f>
        <v>4832067.96</v>
      </c>
    </row>
    <row r="24" spans="1:22" x14ac:dyDescent="0.25">
      <c r="A24" s="69"/>
      <c r="B24" s="69"/>
      <c r="C24" s="69"/>
      <c r="D24" s="69"/>
      <c r="E24" s="69" t="s">
        <v>100</v>
      </c>
      <c r="F24" s="69"/>
      <c r="G24" s="69"/>
      <c r="H24" s="71"/>
      <c r="I24" s="71"/>
      <c r="J24" s="71"/>
      <c r="K24" s="71"/>
      <c r="L24" s="71"/>
      <c r="M24" s="71"/>
      <c r="N24" s="71"/>
      <c r="O24" s="71"/>
      <c r="P24" s="233"/>
      <c r="Q24" s="80"/>
      <c r="R24" s="83"/>
      <c r="S24" s="83"/>
      <c r="T24" s="171"/>
      <c r="U24" s="238"/>
    </row>
    <row r="25" spans="1:22" ht="15.75" thickBot="1" x14ac:dyDescent="0.3">
      <c r="A25" s="69"/>
      <c r="B25" s="69"/>
      <c r="C25" s="69"/>
      <c r="D25" s="69"/>
      <c r="E25" s="69"/>
      <c r="F25" s="69" t="s">
        <v>101</v>
      </c>
      <c r="G25" s="69"/>
      <c r="H25" s="71">
        <v>0</v>
      </c>
      <c r="I25" s="71">
        <v>0</v>
      </c>
      <c r="J25" s="71">
        <v>19698.11</v>
      </c>
      <c r="K25" s="71">
        <v>16999.5</v>
      </c>
      <c r="L25" s="71">
        <v>18041.37</v>
      </c>
      <c r="M25" s="71">
        <v>14218.79</v>
      </c>
      <c r="N25" s="71">
        <v>12762.08</v>
      </c>
      <c r="O25" s="71">
        <v>0</v>
      </c>
      <c r="P25" s="235">
        <v>31261.39</v>
      </c>
      <c r="Q25" s="80">
        <f t="shared" si="0"/>
        <v>112981.23999999999</v>
      </c>
      <c r="R25" s="83">
        <v>124971.28</v>
      </c>
      <c r="S25" s="83">
        <f t="shared" si="1"/>
        <v>-11990.04</v>
      </c>
      <c r="T25" s="171">
        <f t="shared" si="2"/>
        <v>0.90405763628251223</v>
      </c>
      <c r="U25" s="240">
        <v>166628.35</v>
      </c>
      <c r="V25" t="s">
        <v>1620</v>
      </c>
    </row>
    <row r="26" spans="1:22" ht="15.75" thickBot="1" x14ac:dyDescent="0.3">
      <c r="A26" s="69"/>
      <c r="B26" s="69"/>
      <c r="C26" s="69"/>
      <c r="D26" s="69"/>
      <c r="E26" s="69" t="s">
        <v>102</v>
      </c>
      <c r="F26" s="69"/>
      <c r="G26" s="69"/>
      <c r="H26" s="73">
        <v>0</v>
      </c>
      <c r="I26" s="73">
        <v>0</v>
      </c>
      <c r="J26" s="73">
        <f>ROUND(SUM(J24:J25),5)</f>
        <v>19698.11</v>
      </c>
      <c r="K26" s="73">
        <f>SUM(K25)</f>
        <v>16999.5</v>
      </c>
      <c r="L26" s="73">
        <f t="shared" ref="L26:M26" si="6">SUM(L25)</f>
        <v>18041.37</v>
      </c>
      <c r="M26" s="73">
        <f t="shared" si="6"/>
        <v>14218.79</v>
      </c>
      <c r="N26" s="73">
        <f t="shared" ref="N26" si="7">SUM(N25)</f>
        <v>12762.08</v>
      </c>
      <c r="O26" s="151">
        <f>ROUND(SUM(O24:O25),5)</f>
        <v>0</v>
      </c>
      <c r="P26" s="236">
        <f>ROUND(SUM(P24:P25),5)</f>
        <v>31261.39</v>
      </c>
      <c r="Q26" s="157">
        <f t="shared" si="0"/>
        <v>112981.23999999999</v>
      </c>
      <c r="R26" s="86">
        <v>124971.28</v>
      </c>
      <c r="S26" s="86">
        <f t="shared" si="1"/>
        <v>-11990.04</v>
      </c>
      <c r="T26" s="173">
        <f t="shared" si="2"/>
        <v>0.90405763628251223</v>
      </c>
      <c r="U26" s="241">
        <f>ROUND(SUM(U24:U25),5)</f>
        <v>166628.35</v>
      </c>
    </row>
    <row r="27" spans="1:22" ht="15.75" thickBot="1" x14ac:dyDescent="0.3">
      <c r="A27" s="69"/>
      <c r="B27" s="69"/>
      <c r="C27" s="69"/>
      <c r="D27" s="69" t="s">
        <v>103</v>
      </c>
      <c r="E27" s="69"/>
      <c r="F27" s="69"/>
      <c r="G27" s="69"/>
      <c r="H27" s="74">
        <v>456502.86</v>
      </c>
      <c r="I27" s="74">
        <v>453513.62</v>
      </c>
      <c r="J27" s="74">
        <f>ROUND(J7+J23+J26,5)</f>
        <v>534233.04</v>
      </c>
      <c r="K27" s="74">
        <f>SUM(K26+K23)</f>
        <v>416353.39999999997</v>
      </c>
      <c r="L27" s="74">
        <f t="shared" ref="L27:M27" si="8">SUM(L26+L23)</f>
        <v>492209.25999999995</v>
      </c>
      <c r="M27" s="74">
        <f t="shared" si="8"/>
        <v>422464.69999999995</v>
      </c>
      <c r="N27" s="74">
        <f t="shared" ref="N27" si="9">SUM(N26+N23)</f>
        <v>425939.06000000006</v>
      </c>
      <c r="O27" s="152">
        <f>ROUND(O7+O23+O26,5)</f>
        <v>405851.11</v>
      </c>
      <c r="P27" s="237">
        <f>ROUND(P7+P23+P26,5)</f>
        <v>444727</v>
      </c>
      <c r="Q27" s="158">
        <f t="shared" si="0"/>
        <v>4051794.05</v>
      </c>
      <c r="R27" s="87">
        <v>3752833.28</v>
      </c>
      <c r="S27" s="87">
        <f t="shared" si="1"/>
        <v>298960.77</v>
      </c>
      <c r="T27" s="174">
        <f t="shared" si="2"/>
        <v>1.079662683549854</v>
      </c>
      <c r="U27" s="242">
        <f>ROUND(U7+U23+U26,5)</f>
        <v>4998696.3099999996</v>
      </c>
    </row>
    <row r="28" spans="1:22" x14ac:dyDescent="0.25">
      <c r="A28" s="69"/>
      <c r="B28" s="69"/>
      <c r="C28" s="69" t="s">
        <v>104</v>
      </c>
      <c r="D28" s="69"/>
      <c r="E28" s="69"/>
      <c r="F28" s="69"/>
      <c r="G28" s="69"/>
      <c r="H28" s="71">
        <v>456502.86</v>
      </c>
      <c r="I28" s="71">
        <v>453513.62</v>
      </c>
      <c r="J28" s="71">
        <f>J27</f>
        <v>534233.04</v>
      </c>
      <c r="K28" s="71">
        <f>K27</f>
        <v>416353.39999999997</v>
      </c>
      <c r="L28" s="71">
        <f t="shared" ref="L28:M28" si="10">L27</f>
        <v>492209.25999999995</v>
      </c>
      <c r="M28" s="71">
        <f t="shared" si="10"/>
        <v>422464.69999999995</v>
      </c>
      <c r="N28" s="71">
        <f t="shared" ref="N28" si="11">N27</f>
        <v>425939.06000000006</v>
      </c>
      <c r="O28" s="71">
        <f>O27</f>
        <v>405851.11</v>
      </c>
      <c r="P28" s="233">
        <f>P27</f>
        <v>444727</v>
      </c>
      <c r="Q28" s="80">
        <f t="shared" si="0"/>
        <v>4051794.05</v>
      </c>
      <c r="R28" s="83">
        <v>3752833.28</v>
      </c>
      <c r="S28" s="83">
        <f t="shared" si="1"/>
        <v>298960.77</v>
      </c>
      <c r="T28" s="171">
        <f t="shared" si="2"/>
        <v>1.079662683549854</v>
      </c>
      <c r="U28" s="238">
        <f>U27</f>
        <v>4998696.3099999996</v>
      </c>
    </row>
    <row r="29" spans="1:22" x14ac:dyDescent="0.25">
      <c r="A29" s="69"/>
      <c r="B29" s="69"/>
      <c r="C29" s="69"/>
      <c r="D29" s="69" t="s">
        <v>11</v>
      </c>
      <c r="E29" s="69"/>
      <c r="F29" s="69"/>
      <c r="G29" s="69"/>
      <c r="H29" s="71"/>
      <c r="I29" s="71"/>
      <c r="J29" s="71"/>
      <c r="K29" s="71"/>
      <c r="L29" s="71"/>
      <c r="M29" s="71"/>
      <c r="N29" s="71"/>
      <c r="O29" s="71"/>
      <c r="P29" s="233"/>
      <c r="Q29" s="80"/>
      <c r="R29" s="83"/>
      <c r="S29" s="83"/>
      <c r="T29" s="171"/>
      <c r="U29" s="238"/>
    </row>
    <row r="30" spans="1:22" x14ac:dyDescent="0.25">
      <c r="A30" s="69"/>
      <c r="B30" s="69"/>
      <c r="C30" s="69"/>
      <c r="D30" s="69"/>
      <c r="E30" s="69" t="s">
        <v>105</v>
      </c>
      <c r="F30" s="69"/>
      <c r="G30" s="69"/>
      <c r="H30" s="71"/>
      <c r="I30" s="71"/>
      <c r="J30" s="71"/>
      <c r="K30" s="71"/>
      <c r="L30" s="71"/>
      <c r="M30" s="71"/>
      <c r="N30" s="71"/>
      <c r="O30" s="71"/>
      <c r="P30" s="233"/>
      <c r="Q30" s="80"/>
      <c r="R30" s="83"/>
      <c r="S30" s="83"/>
      <c r="T30" s="171"/>
      <c r="U30" s="238"/>
    </row>
    <row r="31" spans="1:22" x14ac:dyDescent="0.25">
      <c r="A31" s="69"/>
      <c r="B31" s="69"/>
      <c r="C31" s="69"/>
      <c r="D31" s="69"/>
      <c r="E31" s="69"/>
      <c r="F31" s="69" t="s">
        <v>106</v>
      </c>
      <c r="G31" s="69"/>
      <c r="H31" s="71">
        <v>135772.85</v>
      </c>
      <c r="I31" s="71">
        <v>200973.68</v>
      </c>
      <c r="J31" s="71">
        <v>142339.91</v>
      </c>
      <c r="K31" s="71">
        <v>142950.65</v>
      </c>
      <c r="L31" s="71">
        <v>141308.63</v>
      </c>
      <c r="M31" s="71">
        <v>171916.79999999999</v>
      </c>
      <c r="N31" s="71">
        <v>146195.73000000001</v>
      </c>
      <c r="O31" s="71">
        <v>144727.56</v>
      </c>
      <c r="P31" s="233">
        <v>147718.74</v>
      </c>
      <c r="Q31" s="80">
        <f t="shared" si="0"/>
        <v>1373904.55</v>
      </c>
      <c r="R31" s="83">
        <v>1212895.99</v>
      </c>
      <c r="S31" s="83">
        <f t="shared" si="1"/>
        <v>161008.56</v>
      </c>
      <c r="T31" s="171">
        <f t="shared" si="2"/>
        <v>1.1327472110778436</v>
      </c>
      <c r="U31" s="238">
        <v>1617194.62</v>
      </c>
    </row>
    <row r="32" spans="1:22" x14ac:dyDescent="0.25">
      <c r="A32" s="69"/>
      <c r="B32" s="69"/>
      <c r="C32" s="69"/>
      <c r="D32" s="69"/>
      <c r="E32" s="69"/>
      <c r="F32" s="69" t="s">
        <v>107</v>
      </c>
      <c r="G32" s="69"/>
      <c r="H32" s="71">
        <v>10641</v>
      </c>
      <c r="I32" s="71">
        <v>11920.45</v>
      </c>
      <c r="J32" s="71">
        <v>3465</v>
      </c>
      <c r="K32" s="71">
        <v>16625.03</v>
      </c>
      <c r="L32" s="71">
        <v>10557.9</v>
      </c>
      <c r="M32" s="71">
        <v>6763.48</v>
      </c>
      <c r="N32" s="71">
        <v>6368.89</v>
      </c>
      <c r="O32" s="71">
        <v>12233.48</v>
      </c>
      <c r="P32" s="233">
        <v>11015</v>
      </c>
      <c r="Q32" s="80">
        <f t="shared" si="0"/>
        <v>89590.23</v>
      </c>
      <c r="R32" s="83">
        <v>0</v>
      </c>
      <c r="S32" s="83">
        <f t="shared" si="1"/>
        <v>89590.23</v>
      </c>
      <c r="T32" s="171">
        <f t="shared" si="2"/>
        <v>0</v>
      </c>
      <c r="U32" s="238">
        <v>0</v>
      </c>
    </row>
    <row r="33" spans="1:22" x14ac:dyDescent="0.25">
      <c r="A33" s="69"/>
      <c r="B33" s="69"/>
      <c r="C33" s="69"/>
      <c r="D33" s="69"/>
      <c r="E33" s="69"/>
      <c r="F33" s="69" t="s">
        <v>588</v>
      </c>
      <c r="G33" s="69"/>
      <c r="H33" s="71">
        <v>0</v>
      </c>
      <c r="I33" s="71">
        <v>1876</v>
      </c>
      <c r="J33" s="71">
        <v>5331.94</v>
      </c>
      <c r="K33" s="71">
        <v>0</v>
      </c>
      <c r="L33" s="71">
        <v>0</v>
      </c>
      <c r="M33" s="71">
        <v>8091.3</v>
      </c>
      <c r="N33" s="71">
        <v>1676.18</v>
      </c>
      <c r="O33" s="71">
        <v>0</v>
      </c>
      <c r="P33" s="233">
        <v>2250</v>
      </c>
      <c r="Q33" s="80">
        <f t="shared" si="0"/>
        <v>19225.419999999998</v>
      </c>
      <c r="R33" s="83"/>
      <c r="S33" s="83">
        <f t="shared" si="1"/>
        <v>19225.419999999998</v>
      </c>
      <c r="T33" s="171">
        <f t="shared" si="2"/>
        <v>0</v>
      </c>
      <c r="U33" s="238"/>
      <c r="V33" t="s">
        <v>1065</v>
      </c>
    </row>
    <row r="34" spans="1:22" x14ac:dyDescent="0.25">
      <c r="A34" s="69"/>
      <c r="B34" s="69"/>
      <c r="C34" s="69"/>
      <c r="D34" s="69"/>
      <c r="E34" s="69"/>
      <c r="F34" s="69" t="s">
        <v>108</v>
      </c>
      <c r="G34" s="69"/>
      <c r="H34" s="71">
        <v>10373.81</v>
      </c>
      <c r="I34" s="71">
        <v>13408.67</v>
      </c>
      <c r="J34" s="71">
        <v>11385.51</v>
      </c>
      <c r="K34" s="71">
        <v>11385.51</v>
      </c>
      <c r="L34" s="71">
        <v>11385.51</v>
      </c>
      <c r="M34" s="71">
        <v>11385.51</v>
      </c>
      <c r="N34" s="71">
        <v>7840.34</v>
      </c>
      <c r="O34" s="71">
        <v>7590.34</v>
      </c>
      <c r="P34" s="233">
        <v>7590.34</v>
      </c>
      <c r="Q34" s="80">
        <f t="shared" si="0"/>
        <v>92345.54</v>
      </c>
      <c r="R34" s="83">
        <v>102469.5</v>
      </c>
      <c r="S34" s="83">
        <f t="shared" si="1"/>
        <v>-10123.959999999999</v>
      </c>
      <c r="T34" s="171">
        <f t="shared" si="2"/>
        <v>0.90120025958943872</v>
      </c>
      <c r="U34" s="238">
        <v>136626</v>
      </c>
    </row>
    <row r="35" spans="1:22" x14ac:dyDescent="0.25">
      <c r="A35" s="69"/>
      <c r="B35" s="69"/>
      <c r="C35" s="69"/>
      <c r="D35" s="69"/>
      <c r="E35" s="69"/>
      <c r="F35" s="69" t="s">
        <v>109</v>
      </c>
      <c r="G35" s="69"/>
      <c r="H35" s="71">
        <v>4721.7299999999996</v>
      </c>
      <c r="I35" s="71">
        <v>7482.33</v>
      </c>
      <c r="J35" s="71">
        <v>6143.67</v>
      </c>
      <c r="K35" s="71">
        <v>8460.67</v>
      </c>
      <c r="L35" s="71">
        <v>6143.67</v>
      </c>
      <c r="M35" s="71">
        <v>6643.67</v>
      </c>
      <c r="N35" s="71">
        <v>6143.67</v>
      </c>
      <c r="O35" s="71">
        <v>6143.67</v>
      </c>
      <c r="P35" s="233">
        <v>6143.67</v>
      </c>
      <c r="Q35" s="80">
        <f t="shared" si="0"/>
        <v>58026.749999999993</v>
      </c>
      <c r="R35" s="83">
        <v>63154.8</v>
      </c>
      <c r="S35" s="83">
        <f t="shared" si="1"/>
        <v>-5128.05</v>
      </c>
      <c r="T35" s="171">
        <f t="shared" si="2"/>
        <v>0.9188018962929182</v>
      </c>
      <c r="U35" s="238">
        <v>84206.399999999994</v>
      </c>
    </row>
    <row r="36" spans="1:22" x14ac:dyDescent="0.25">
      <c r="A36" s="69"/>
      <c r="B36" s="69"/>
      <c r="C36" s="69"/>
      <c r="D36" s="69"/>
      <c r="E36" s="69"/>
      <c r="F36" s="69" t="s">
        <v>594</v>
      </c>
      <c r="G36" s="69"/>
      <c r="H36" s="71">
        <v>48.73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233">
        <v>0</v>
      </c>
      <c r="Q36" s="80">
        <f t="shared" si="0"/>
        <v>48.73</v>
      </c>
      <c r="R36" s="83"/>
      <c r="S36" s="83">
        <f t="shared" si="1"/>
        <v>48.73</v>
      </c>
      <c r="T36" s="171">
        <f t="shared" si="2"/>
        <v>0</v>
      </c>
      <c r="U36" s="238"/>
    </row>
    <row r="37" spans="1:22" x14ac:dyDescent="0.25">
      <c r="A37" s="69"/>
      <c r="B37" s="69"/>
      <c r="C37" s="69"/>
      <c r="D37" s="69"/>
      <c r="E37" s="69"/>
      <c r="F37" s="69" t="s">
        <v>110</v>
      </c>
      <c r="G37" s="69"/>
      <c r="H37" s="71">
        <v>10188.379999999999</v>
      </c>
      <c r="I37" s="71">
        <v>18176.43</v>
      </c>
      <c r="J37" s="71">
        <v>13701.42</v>
      </c>
      <c r="K37" s="71">
        <v>17484.48</v>
      </c>
      <c r="L37" s="71">
        <v>13006.17</v>
      </c>
      <c r="M37" s="71">
        <v>14028.16</v>
      </c>
      <c r="N37" s="71">
        <v>12361.3</v>
      </c>
      <c r="O37" s="71">
        <v>16943.77</v>
      </c>
      <c r="P37" s="233">
        <v>16436.439999999999</v>
      </c>
      <c r="Q37" s="80">
        <f t="shared" si="0"/>
        <v>132326.54999999999</v>
      </c>
      <c r="R37" s="83">
        <v>140220</v>
      </c>
      <c r="S37" s="83">
        <f t="shared" si="1"/>
        <v>-7893.45</v>
      </c>
      <c r="T37" s="171">
        <f t="shared" si="2"/>
        <v>0.94370667522464691</v>
      </c>
      <c r="U37" s="238">
        <v>186960</v>
      </c>
    </row>
    <row r="38" spans="1:22" x14ac:dyDescent="0.25">
      <c r="A38" s="69"/>
      <c r="B38" s="69"/>
      <c r="C38" s="69"/>
      <c r="D38" s="69"/>
      <c r="E38" s="69"/>
      <c r="F38" s="69" t="s">
        <v>111</v>
      </c>
      <c r="G38" s="69"/>
      <c r="H38" s="71">
        <v>2136.69</v>
      </c>
      <c r="I38" s="71">
        <v>7558.79</v>
      </c>
      <c r="J38" s="71">
        <v>5230.55</v>
      </c>
      <c r="K38" s="71">
        <v>5260.91</v>
      </c>
      <c r="L38" s="71">
        <v>5082.8999999999996</v>
      </c>
      <c r="M38" s="71">
        <v>4040.45</v>
      </c>
      <c r="N38" s="71">
        <v>2495.14</v>
      </c>
      <c r="O38" s="71">
        <v>2465.35</v>
      </c>
      <c r="P38" s="233">
        <v>2498.06</v>
      </c>
      <c r="Q38" s="80">
        <f t="shared" si="0"/>
        <v>36768.839999999997</v>
      </c>
      <c r="R38" s="83">
        <v>21307.7</v>
      </c>
      <c r="S38" s="83">
        <f t="shared" si="1"/>
        <v>15461.14</v>
      </c>
      <c r="T38" s="171">
        <f t="shared" si="2"/>
        <v>1.7256128066379757</v>
      </c>
      <c r="U38" s="238">
        <v>28410.26</v>
      </c>
    </row>
    <row r="39" spans="1:22" x14ac:dyDescent="0.25">
      <c r="A39" s="69"/>
      <c r="B39" s="69"/>
      <c r="C39" s="69"/>
      <c r="D39" s="69"/>
      <c r="E39" s="69"/>
      <c r="F39" s="69" t="s">
        <v>112</v>
      </c>
      <c r="G39" s="69"/>
      <c r="H39" s="71">
        <v>22928.14</v>
      </c>
      <c r="I39" s="71">
        <v>32173.29</v>
      </c>
      <c r="J39" s="71">
        <v>32243.83</v>
      </c>
      <c r="K39" s="71">
        <v>32393.69</v>
      </c>
      <c r="L39" s="71">
        <v>33101.480000000003</v>
      </c>
      <c r="M39" s="71">
        <v>32317.87</v>
      </c>
      <c r="N39" s="71">
        <v>33022.980000000003</v>
      </c>
      <c r="O39" s="71">
        <v>32515.759999999998</v>
      </c>
      <c r="P39" s="233">
        <v>33383.11</v>
      </c>
      <c r="Q39" s="80">
        <f t="shared" si="0"/>
        <v>284080.15000000002</v>
      </c>
      <c r="R39" s="83">
        <v>287266.96000000002</v>
      </c>
      <c r="S39" s="83">
        <f t="shared" si="1"/>
        <v>-3186.81</v>
      </c>
      <c r="T39" s="171">
        <f t="shared" si="2"/>
        <v>0.98890645133711164</v>
      </c>
      <c r="U39" s="238">
        <v>383022.58</v>
      </c>
    </row>
    <row r="40" spans="1:22" x14ac:dyDescent="0.25">
      <c r="A40" s="69"/>
      <c r="B40" s="69"/>
      <c r="C40" s="69"/>
      <c r="D40" s="69"/>
      <c r="E40" s="69"/>
      <c r="F40" s="69" t="s">
        <v>113</v>
      </c>
      <c r="G40" s="69"/>
      <c r="H40" s="71">
        <v>6.93</v>
      </c>
      <c r="I40" s="71">
        <v>1126.98</v>
      </c>
      <c r="J40" s="71">
        <v>639.98</v>
      </c>
      <c r="K40" s="71">
        <v>161.78</v>
      </c>
      <c r="L40" s="71">
        <v>58.5</v>
      </c>
      <c r="M40" s="71">
        <v>102.62</v>
      </c>
      <c r="N40" s="71">
        <v>2383.87</v>
      </c>
      <c r="O40" s="71">
        <v>2114.63</v>
      </c>
      <c r="P40" s="233">
        <v>705.3</v>
      </c>
      <c r="Q40" s="80">
        <f t="shared" si="0"/>
        <v>7300.59</v>
      </c>
      <c r="R40" s="83">
        <v>2103.3000000000002</v>
      </c>
      <c r="S40" s="83">
        <f t="shared" si="1"/>
        <v>5197.29</v>
      </c>
      <c r="T40" s="171">
        <f t="shared" si="2"/>
        <v>3.4710169733276279</v>
      </c>
      <c r="U40" s="238">
        <v>2804.4</v>
      </c>
      <c r="V40" t="s">
        <v>1088</v>
      </c>
    </row>
    <row r="41" spans="1:22" x14ac:dyDescent="0.25">
      <c r="A41" s="69"/>
      <c r="B41" s="69"/>
      <c r="C41" s="69"/>
      <c r="D41" s="69"/>
      <c r="E41" s="69"/>
      <c r="F41" s="69" t="s">
        <v>114</v>
      </c>
      <c r="G41" s="69"/>
      <c r="H41" s="71">
        <v>817.79</v>
      </c>
      <c r="I41" s="71">
        <v>817.79</v>
      </c>
      <c r="J41" s="71">
        <v>817.79</v>
      </c>
      <c r="K41" s="71">
        <v>817.79</v>
      </c>
      <c r="L41" s="71">
        <v>806.66</v>
      </c>
      <c r="M41" s="71">
        <v>806.66</v>
      </c>
      <c r="N41" s="71">
        <v>6577.66</v>
      </c>
      <c r="O41" s="71">
        <v>806.66</v>
      </c>
      <c r="P41" s="233">
        <v>806.66</v>
      </c>
      <c r="Q41" s="80">
        <f t="shared" si="0"/>
        <v>13075.46</v>
      </c>
      <c r="R41" s="83">
        <v>9230.5499999999993</v>
      </c>
      <c r="S41" s="83">
        <f t="shared" si="1"/>
        <v>3844.91</v>
      </c>
      <c r="T41" s="171">
        <f t="shared" si="2"/>
        <v>1.4165418095346431</v>
      </c>
      <c r="U41" s="238">
        <v>12307.38</v>
      </c>
      <c r="V41" t="s">
        <v>1088</v>
      </c>
    </row>
    <row r="42" spans="1:22" x14ac:dyDescent="0.25">
      <c r="A42" s="69"/>
      <c r="B42" s="69"/>
      <c r="C42" s="69"/>
      <c r="D42" s="69"/>
      <c r="E42" s="69"/>
      <c r="F42" s="69" t="s">
        <v>115</v>
      </c>
      <c r="G42" s="69"/>
      <c r="H42" s="71">
        <v>686.36</v>
      </c>
      <c r="I42" s="71">
        <v>611.29999999999995</v>
      </c>
      <c r="J42" s="71">
        <v>611.29999999999995</v>
      </c>
      <c r="K42" s="71">
        <v>611.29999999999995</v>
      </c>
      <c r="L42" s="71">
        <v>561.29999999999995</v>
      </c>
      <c r="M42" s="71">
        <v>561.29999999999995</v>
      </c>
      <c r="N42" s="71">
        <v>611.29999999999995</v>
      </c>
      <c r="O42" s="71">
        <v>561.29999999999995</v>
      </c>
      <c r="P42" s="233">
        <v>611.29999999999995</v>
      </c>
      <c r="Q42" s="80">
        <f t="shared" si="0"/>
        <v>5426.76</v>
      </c>
      <c r="R42" s="83">
        <v>30750.02</v>
      </c>
      <c r="S42" s="83">
        <f t="shared" si="1"/>
        <v>-25323.26</v>
      </c>
      <c r="T42" s="171">
        <f t="shared" si="2"/>
        <v>0.17647988521633481</v>
      </c>
      <c r="U42" s="238">
        <v>41000</v>
      </c>
    </row>
    <row r="43" spans="1:22" x14ac:dyDescent="0.25">
      <c r="A43" s="69"/>
      <c r="B43" s="69"/>
      <c r="C43" s="69"/>
      <c r="D43" s="69"/>
      <c r="E43" s="69"/>
      <c r="F43" s="69" t="s">
        <v>116</v>
      </c>
      <c r="G43" s="69"/>
      <c r="H43" s="71">
        <v>0</v>
      </c>
      <c r="I43" s="71">
        <v>408</v>
      </c>
      <c r="J43" s="71">
        <v>258</v>
      </c>
      <c r="K43" s="71">
        <v>246</v>
      </c>
      <c r="L43" s="71">
        <v>234</v>
      </c>
      <c r="M43" s="71">
        <v>228</v>
      </c>
      <c r="N43" s="71">
        <v>216</v>
      </c>
      <c r="O43" s="71">
        <v>277.8</v>
      </c>
      <c r="P43" s="233">
        <v>8402.7000000000007</v>
      </c>
      <c r="Q43" s="80">
        <f t="shared" si="0"/>
        <v>10270.5</v>
      </c>
      <c r="R43" s="83">
        <v>125214.02</v>
      </c>
      <c r="S43" s="83">
        <f t="shared" si="1"/>
        <v>-114943.52</v>
      </c>
      <c r="T43" s="171">
        <f t="shared" si="2"/>
        <v>8.2023562537166361E-2</v>
      </c>
      <c r="U43" s="238">
        <v>166952</v>
      </c>
      <c r="V43" t="s">
        <v>1614</v>
      </c>
    </row>
    <row r="44" spans="1:22" x14ac:dyDescent="0.25">
      <c r="A44" s="69"/>
      <c r="B44" s="69"/>
      <c r="C44" s="69"/>
      <c r="D44" s="69"/>
      <c r="E44" s="69"/>
      <c r="F44" s="97" t="s">
        <v>117</v>
      </c>
      <c r="G44" s="69"/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233">
        <v>0</v>
      </c>
      <c r="Q44" s="80">
        <f t="shared" si="0"/>
        <v>0</v>
      </c>
      <c r="R44" s="83">
        <v>2784.42</v>
      </c>
      <c r="S44" s="83">
        <f t="shared" si="1"/>
        <v>-2784.42</v>
      </c>
      <c r="T44" s="171">
        <f t="shared" si="2"/>
        <v>0</v>
      </c>
      <c r="U44" s="238">
        <v>3712.53</v>
      </c>
    </row>
    <row r="45" spans="1:22" x14ac:dyDescent="0.25">
      <c r="A45" s="69"/>
      <c r="B45" s="69"/>
      <c r="C45" s="69"/>
      <c r="D45" s="69"/>
      <c r="E45" s="69"/>
      <c r="F45" s="69" t="s">
        <v>118</v>
      </c>
      <c r="G45" s="69"/>
      <c r="H45" s="71">
        <v>1863.85</v>
      </c>
      <c r="I45" s="71">
        <v>4531.67</v>
      </c>
      <c r="J45" s="71">
        <v>444.27</v>
      </c>
      <c r="K45" s="71">
        <v>48.85</v>
      </c>
      <c r="L45" s="71">
        <v>134.11000000000001</v>
      </c>
      <c r="M45" s="71">
        <v>926.04</v>
      </c>
      <c r="N45" s="71">
        <v>1700</v>
      </c>
      <c r="O45" s="71">
        <v>0</v>
      </c>
      <c r="P45" s="233">
        <v>0</v>
      </c>
      <c r="Q45" s="80">
        <f t="shared" si="0"/>
        <v>9648.7900000000009</v>
      </c>
      <c r="R45" s="83">
        <v>7792.39</v>
      </c>
      <c r="S45" s="83">
        <f t="shared" si="1"/>
        <v>1856.4</v>
      </c>
      <c r="T45" s="171">
        <f t="shared" si="2"/>
        <v>1.2382324293316942</v>
      </c>
      <c r="U45" s="238">
        <v>10389.85</v>
      </c>
      <c r="V45" t="s">
        <v>1020</v>
      </c>
    </row>
    <row r="46" spans="1:22" x14ac:dyDescent="0.25">
      <c r="A46" s="69"/>
      <c r="B46" s="69"/>
      <c r="C46" s="69"/>
      <c r="D46" s="69"/>
      <c r="E46" s="69"/>
      <c r="F46" s="69" t="s">
        <v>119</v>
      </c>
      <c r="G46" s="69"/>
      <c r="H46" s="71">
        <v>0</v>
      </c>
      <c r="I46" s="71">
        <v>0</v>
      </c>
      <c r="J46" s="71">
        <v>30.44</v>
      </c>
      <c r="K46" s="71">
        <v>143.12</v>
      </c>
      <c r="L46" s="71">
        <v>21.99</v>
      </c>
      <c r="M46" s="71">
        <v>0</v>
      </c>
      <c r="N46" s="71">
        <v>0</v>
      </c>
      <c r="O46" s="71">
        <v>0</v>
      </c>
      <c r="P46" s="233">
        <v>0</v>
      </c>
      <c r="Q46" s="80">
        <f t="shared" si="0"/>
        <v>195.55</v>
      </c>
      <c r="R46" s="83">
        <v>6000.02</v>
      </c>
      <c r="S46" s="83">
        <f t="shared" si="1"/>
        <v>-5804.47</v>
      </c>
      <c r="T46" s="171">
        <f t="shared" si="2"/>
        <v>3.2591558028139907E-2</v>
      </c>
      <c r="U46" s="238">
        <v>8000</v>
      </c>
    </row>
    <row r="47" spans="1:22" x14ac:dyDescent="0.25">
      <c r="A47" s="69"/>
      <c r="B47" s="69"/>
      <c r="C47" s="69"/>
      <c r="D47" s="69"/>
      <c r="E47" s="69"/>
      <c r="F47" s="69" t="s">
        <v>120</v>
      </c>
      <c r="G47" s="69"/>
      <c r="H47" s="71">
        <v>829</v>
      </c>
      <c r="I47" s="71">
        <v>2269</v>
      </c>
      <c r="J47" s="71">
        <v>7051.6</v>
      </c>
      <c r="K47" s="71">
        <v>8856.2999999999993</v>
      </c>
      <c r="L47" s="71">
        <v>3408.75</v>
      </c>
      <c r="M47" s="71">
        <v>431.25</v>
      </c>
      <c r="N47" s="71">
        <v>2602.4699999999998</v>
      </c>
      <c r="O47" s="71">
        <v>431.25</v>
      </c>
      <c r="P47" s="233">
        <v>431.25</v>
      </c>
      <c r="Q47" s="80">
        <f t="shared" si="0"/>
        <v>26310.870000000003</v>
      </c>
      <c r="R47" s="83">
        <v>899.91</v>
      </c>
      <c r="S47" s="83">
        <f t="shared" si="1"/>
        <v>25410.959999999999</v>
      </c>
      <c r="T47" s="171">
        <f t="shared" si="2"/>
        <v>29.237223722372242</v>
      </c>
      <c r="U47" s="238">
        <v>1199.8699999999999</v>
      </c>
      <c r="V47" t="s">
        <v>1066</v>
      </c>
    </row>
    <row r="48" spans="1:22" x14ac:dyDescent="0.25">
      <c r="A48" s="69"/>
      <c r="B48" s="69"/>
      <c r="C48" s="69"/>
      <c r="D48" s="69"/>
      <c r="E48" s="69"/>
      <c r="F48" s="69" t="s">
        <v>121</v>
      </c>
      <c r="G48" s="69"/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233">
        <v>0</v>
      </c>
      <c r="Q48" s="80">
        <f t="shared" si="0"/>
        <v>0</v>
      </c>
      <c r="R48" s="83">
        <v>0</v>
      </c>
      <c r="S48" s="83">
        <f t="shared" si="1"/>
        <v>0</v>
      </c>
      <c r="T48" s="171">
        <f t="shared" si="2"/>
        <v>0</v>
      </c>
      <c r="U48" s="238">
        <v>0</v>
      </c>
    </row>
    <row r="49" spans="1:22" x14ac:dyDescent="0.25">
      <c r="A49" s="69"/>
      <c r="B49" s="69"/>
      <c r="C49" s="69"/>
      <c r="D49" s="69"/>
      <c r="E49" s="69"/>
      <c r="F49" s="69" t="s">
        <v>122</v>
      </c>
      <c r="G49" s="69"/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233">
        <v>0</v>
      </c>
      <c r="Q49" s="80">
        <f t="shared" si="0"/>
        <v>0</v>
      </c>
      <c r="R49" s="83">
        <v>11250</v>
      </c>
      <c r="S49" s="83">
        <f t="shared" si="1"/>
        <v>-11250</v>
      </c>
      <c r="T49" s="171">
        <f t="shared" si="2"/>
        <v>0</v>
      </c>
      <c r="U49" s="238">
        <v>15000</v>
      </c>
    </row>
    <row r="50" spans="1:22" ht="15.75" thickBot="1" x14ac:dyDescent="0.3">
      <c r="A50" s="69"/>
      <c r="B50" s="69"/>
      <c r="C50" s="69"/>
      <c r="D50" s="69"/>
      <c r="E50" s="69"/>
      <c r="F50" s="69" t="s">
        <v>123</v>
      </c>
      <c r="G50" s="69"/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145">
        <v>0</v>
      </c>
      <c r="N50" s="149">
        <v>0</v>
      </c>
      <c r="O50" s="150">
        <v>0</v>
      </c>
      <c r="P50" s="234">
        <v>0</v>
      </c>
      <c r="Q50" s="156">
        <f t="shared" si="0"/>
        <v>0</v>
      </c>
      <c r="R50" s="85">
        <v>407.6</v>
      </c>
      <c r="S50" s="85">
        <f t="shared" si="1"/>
        <v>-407.6</v>
      </c>
      <c r="T50" s="172">
        <f t="shared" si="2"/>
        <v>0</v>
      </c>
      <c r="U50" s="239">
        <v>543.44000000000005</v>
      </c>
    </row>
    <row r="51" spans="1:22" x14ac:dyDescent="0.25">
      <c r="A51" s="69"/>
      <c r="B51" s="69"/>
      <c r="C51" s="69"/>
      <c r="D51" s="69"/>
      <c r="E51" s="69" t="s">
        <v>124</v>
      </c>
      <c r="F51" s="69"/>
      <c r="G51" s="69"/>
      <c r="H51" s="71">
        <f t="shared" ref="H51:I51" si="12">ROUND(SUM(H31:H50),5)</f>
        <v>201015.26</v>
      </c>
      <c r="I51" s="71">
        <f t="shared" si="12"/>
        <v>303334.38</v>
      </c>
      <c r="J51" s="71">
        <f>ROUND(SUM(J30:J50),5)</f>
        <v>229695.21</v>
      </c>
      <c r="K51" s="71">
        <f>ROUND(SUM(K31:K50),5)</f>
        <v>245446.08</v>
      </c>
      <c r="L51" s="71">
        <f t="shared" ref="L51:N51" si="13">ROUND(SUM(L31:L50),5)</f>
        <v>225811.57</v>
      </c>
      <c r="M51" s="71">
        <f t="shared" si="13"/>
        <v>258243.11</v>
      </c>
      <c r="N51" s="71">
        <f t="shared" si="13"/>
        <v>230195.53</v>
      </c>
      <c r="O51" s="71">
        <f>ROUND(SUM(O30:O50),5)</f>
        <v>226811.57</v>
      </c>
      <c r="P51" s="233">
        <f>ROUND(SUM(P30:P50),5)</f>
        <v>237992.57</v>
      </c>
      <c r="Q51" s="80">
        <f t="shared" si="0"/>
        <v>2158545.2799999998</v>
      </c>
      <c r="R51" s="83">
        <v>2023747.18</v>
      </c>
      <c r="S51" s="83">
        <f t="shared" si="1"/>
        <v>134798.1</v>
      </c>
      <c r="T51" s="171">
        <f t="shared" si="2"/>
        <v>1.066608171876489</v>
      </c>
      <c r="U51" s="238">
        <f>ROUND(SUM(U30:U50),5)</f>
        <v>2698329.33</v>
      </c>
    </row>
    <row r="52" spans="1:22" x14ac:dyDescent="0.25">
      <c r="A52" s="69"/>
      <c r="B52" s="69"/>
      <c r="C52" s="69"/>
      <c r="D52" s="69"/>
      <c r="E52" s="69" t="s">
        <v>125</v>
      </c>
      <c r="F52" s="69"/>
      <c r="G52" s="69"/>
      <c r="H52" s="71"/>
      <c r="I52" s="71"/>
      <c r="J52" s="71"/>
      <c r="K52" s="71"/>
      <c r="L52" s="71"/>
      <c r="M52" s="71"/>
      <c r="N52" s="71"/>
      <c r="O52" s="71"/>
      <c r="P52" s="233"/>
      <c r="Q52" s="80"/>
      <c r="R52" s="83"/>
      <c r="S52" s="83"/>
      <c r="T52" s="171"/>
      <c r="U52" s="238"/>
    </row>
    <row r="53" spans="1:22" x14ac:dyDescent="0.25">
      <c r="A53" s="69"/>
      <c r="B53" s="69"/>
      <c r="C53" s="69"/>
      <c r="D53" s="69"/>
      <c r="E53" s="69"/>
      <c r="F53" s="69" t="s">
        <v>126</v>
      </c>
      <c r="G53" s="69"/>
      <c r="H53" s="71">
        <v>2116.67</v>
      </c>
      <c r="I53" s="71">
        <v>2328.33</v>
      </c>
      <c r="J53" s="71">
        <v>2328.33</v>
      </c>
      <c r="K53" s="71">
        <v>2328.33</v>
      </c>
      <c r="L53" s="71">
        <v>2328.33</v>
      </c>
      <c r="M53" s="71">
        <v>2578.33</v>
      </c>
      <c r="N53" s="71">
        <v>2328.33</v>
      </c>
      <c r="O53" s="71">
        <v>2328.33</v>
      </c>
      <c r="P53" s="233">
        <v>2328.33</v>
      </c>
      <c r="Q53" s="80">
        <f t="shared" si="0"/>
        <v>20993.309999999998</v>
      </c>
      <c r="R53" s="83">
        <v>20955.05</v>
      </c>
      <c r="S53" s="83">
        <f t="shared" si="1"/>
        <v>38.26</v>
      </c>
      <c r="T53" s="171">
        <f t="shared" si="2"/>
        <v>1.001825812870883</v>
      </c>
      <c r="U53" s="238">
        <v>27940.04</v>
      </c>
    </row>
    <row r="54" spans="1:22" x14ac:dyDescent="0.25">
      <c r="A54" s="69"/>
      <c r="B54" s="69"/>
      <c r="C54" s="69"/>
      <c r="D54" s="69"/>
      <c r="E54" s="69"/>
      <c r="F54" s="69" t="s">
        <v>127</v>
      </c>
      <c r="G54" s="69"/>
      <c r="H54" s="71">
        <v>4361.08</v>
      </c>
      <c r="I54" s="71">
        <v>4491.83</v>
      </c>
      <c r="J54" s="71">
        <v>4491.83</v>
      </c>
      <c r="K54" s="71">
        <v>4491.83</v>
      </c>
      <c r="L54" s="71">
        <v>4491.83</v>
      </c>
      <c r="M54" s="71">
        <v>5491.83</v>
      </c>
      <c r="N54" s="71">
        <v>4491.83</v>
      </c>
      <c r="O54" s="71">
        <v>5506.83</v>
      </c>
      <c r="P54" s="233">
        <v>4491.83</v>
      </c>
      <c r="Q54" s="80">
        <f t="shared" si="0"/>
        <v>42310.720000000008</v>
      </c>
      <c r="R54" s="83">
        <v>40427.26</v>
      </c>
      <c r="S54" s="83">
        <f t="shared" si="1"/>
        <v>1883.46</v>
      </c>
      <c r="T54" s="171">
        <f t="shared" si="2"/>
        <v>1.0465888610803702</v>
      </c>
      <c r="U54" s="238">
        <v>53902.99</v>
      </c>
    </row>
    <row r="55" spans="1:22" x14ac:dyDescent="0.25">
      <c r="A55" s="69"/>
      <c r="B55" s="69"/>
      <c r="C55" s="69"/>
      <c r="D55" s="69"/>
      <c r="E55" s="69"/>
      <c r="F55" s="69" t="s">
        <v>128</v>
      </c>
      <c r="G55" s="69"/>
      <c r="H55" s="71">
        <v>0</v>
      </c>
      <c r="I55" s="71">
        <v>24</v>
      </c>
      <c r="J55" s="71">
        <v>12</v>
      </c>
      <c r="K55" s="71">
        <v>12</v>
      </c>
      <c r="L55" s="71">
        <v>12</v>
      </c>
      <c r="M55" s="71">
        <v>12</v>
      </c>
      <c r="N55" s="71">
        <v>12</v>
      </c>
      <c r="O55" s="71">
        <v>0</v>
      </c>
      <c r="P55" s="233">
        <v>42.32</v>
      </c>
      <c r="Q55" s="80">
        <f t="shared" si="0"/>
        <v>126.32</v>
      </c>
      <c r="R55" s="83">
        <v>6108.02</v>
      </c>
      <c r="S55" s="83">
        <f t="shared" si="1"/>
        <v>-5981.7</v>
      </c>
      <c r="T55" s="171">
        <f t="shared" si="2"/>
        <v>2.0681006283541963E-2</v>
      </c>
      <c r="U55" s="238">
        <v>8144</v>
      </c>
    </row>
    <row r="56" spans="1:22" x14ac:dyDescent="0.25">
      <c r="A56" s="69"/>
      <c r="B56" s="69"/>
      <c r="C56" s="69"/>
      <c r="D56" s="69"/>
      <c r="E56" s="69"/>
      <c r="F56" s="69" t="s">
        <v>129</v>
      </c>
      <c r="G56" s="69"/>
      <c r="H56" s="71">
        <v>379.28</v>
      </c>
      <c r="I56" s="71">
        <v>379.28</v>
      </c>
      <c r="J56" s="71">
        <v>379.28</v>
      </c>
      <c r="K56" s="71">
        <v>379.28</v>
      </c>
      <c r="L56" s="71">
        <v>379.28</v>
      </c>
      <c r="M56" s="71">
        <v>379.28</v>
      </c>
      <c r="N56" s="71">
        <v>-507.33</v>
      </c>
      <c r="O56" s="71">
        <v>356.06</v>
      </c>
      <c r="P56" s="233">
        <v>356.06</v>
      </c>
      <c r="Q56" s="80">
        <f t="shared" si="0"/>
        <v>2480.4699999999998</v>
      </c>
      <c r="R56" s="83">
        <v>6840</v>
      </c>
      <c r="S56" s="83">
        <f t="shared" si="1"/>
        <v>-4359.53</v>
      </c>
      <c r="T56" s="171">
        <f t="shared" si="2"/>
        <v>0.36264181286549707</v>
      </c>
      <c r="U56" s="238">
        <v>9120</v>
      </c>
      <c r="V56" t="s">
        <v>1090</v>
      </c>
    </row>
    <row r="57" spans="1:22" x14ac:dyDescent="0.25">
      <c r="A57" s="69"/>
      <c r="B57" s="69"/>
      <c r="C57" s="69"/>
      <c r="D57" s="69"/>
      <c r="E57" s="69"/>
      <c r="F57" s="69" t="s">
        <v>130</v>
      </c>
      <c r="G57" s="69"/>
      <c r="H57" s="71">
        <v>88.47</v>
      </c>
      <c r="I57" s="71">
        <v>93.43</v>
      </c>
      <c r="J57" s="71">
        <v>93.43</v>
      </c>
      <c r="K57" s="71">
        <v>93.43</v>
      </c>
      <c r="L57" s="71">
        <v>93.43</v>
      </c>
      <c r="M57" s="71">
        <v>111.56</v>
      </c>
      <c r="N57" s="71">
        <v>78.709999999999994</v>
      </c>
      <c r="O57" s="71">
        <v>107.96</v>
      </c>
      <c r="P57" s="233">
        <v>93.24</v>
      </c>
      <c r="Q57" s="80">
        <f t="shared" si="0"/>
        <v>853.66000000000008</v>
      </c>
      <c r="R57" s="83">
        <v>953.05</v>
      </c>
      <c r="S57" s="83">
        <f t="shared" si="1"/>
        <v>-99.39</v>
      </c>
      <c r="T57" s="171">
        <f t="shared" si="2"/>
        <v>0.8957137610828394</v>
      </c>
      <c r="U57" s="238">
        <v>1270.72</v>
      </c>
    </row>
    <row r="58" spans="1:22" x14ac:dyDescent="0.25">
      <c r="A58" s="69"/>
      <c r="B58" s="69"/>
      <c r="C58" s="69"/>
      <c r="D58" s="69"/>
      <c r="E58" s="69"/>
      <c r="F58" s="69" t="s">
        <v>131</v>
      </c>
      <c r="G58" s="69"/>
      <c r="H58" s="71">
        <v>1353.86</v>
      </c>
      <c r="I58" s="71">
        <v>1425.41</v>
      </c>
      <c r="J58" s="71">
        <v>1425.41</v>
      </c>
      <c r="K58" s="71">
        <v>1425.41</v>
      </c>
      <c r="L58" s="71">
        <v>1425.41</v>
      </c>
      <c r="M58" s="71">
        <v>1425.41</v>
      </c>
      <c r="N58" s="71">
        <v>1425.41</v>
      </c>
      <c r="O58" s="71">
        <v>1425.41</v>
      </c>
      <c r="P58" s="233">
        <v>1425.41</v>
      </c>
      <c r="Q58" s="80">
        <f t="shared" si="0"/>
        <v>12757.14</v>
      </c>
      <c r="R58" s="83">
        <v>12773.67</v>
      </c>
      <c r="S58" s="83">
        <f t="shared" si="1"/>
        <v>-16.53</v>
      </c>
      <c r="T58" s="171">
        <f t="shared" si="2"/>
        <v>0.99870593181129619</v>
      </c>
      <c r="U58" s="238">
        <v>17031.54</v>
      </c>
    </row>
    <row r="59" spans="1:22" x14ac:dyDescent="0.25">
      <c r="A59" s="69"/>
      <c r="B59" s="69"/>
      <c r="C59" s="69"/>
      <c r="D59" s="69"/>
      <c r="E59" s="69"/>
      <c r="F59" s="69" t="s">
        <v>132</v>
      </c>
      <c r="G59" s="69"/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83.6</v>
      </c>
      <c r="O59" s="71">
        <v>104.93</v>
      </c>
      <c r="P59" s="233">
        <v>41.01</v>
      </c>
      <c r="Q59" s="80">
        <f t="shared" si="0"/>
        <v>229.54</v>
      </c>
      <c r="R59" s="83">
        <v>102.6</v>
      </c>
      <c r="S59" s="83">
        <f t="shared" si="1"/>
        <v>126.94</v>
      </c>
      <c r="T59" s="171">
        <f t="shared" si="2"/>
        <v>2.2372319688109163</v>
      </c>
      <c r="U59" s="238">
        <v>136.80000000000001</v>
      </c>
      <c r="V59" t="s">
        <v>1088</v>
      </c>
    </row>
    <row r="60" spans="1:22" x14ac:dyDescent="0.25">
      <c r="A60" s="69"/>
      <c r="B60" s="69"/>
      <c r="C60" s="69"/>
      <c r="D60" s="69"/>
      <c r="E60" s="69"/>
      <c r="F60" s="69" t="s">
        <v>133</v>
      </c>
      <c r="G60" s="69"/>
      <c r="H60" s="71">
        <v>25.41</v>
      </c>
      <c r="I60" s="71">
        <v>25.41</v>
      </c>
      <c r="J60" s="71">
        <v>25.41</v>
      </c>
      <c r="K60" s="71">
        <v>25.41</v>
      </c>
      <c r="L60" s="71">
        <v>36.15</v>
      </c>
      <c r="M60" s="71">
        <v>36.15</v>
      </c>
      <c r="N60" s="71">
        <v>36.15</v>
      </c>
      <c r="O60" s="71">
        <v>36.15</v>
      </c>
      <c r="P60" s="233">
        <v>36.15</v>
      </c>
      <c r="Q60" s="80">
        <f t="shared" si="0"/>
        <v>282.39</v>
      </c>
      <c r="R60" s="83">
        <v>318.45</v>
      </c>
      <c r="S60" s="83">
        <f t="shared" si="1"/>
        <v>-36.06</v>
      </c>
      <c r="T60" s="171">
        <f t="shared" si="2"/>
        <v>0.88676401318888365</v>
      </c>
      <c r="U60" s="238">
        <v>424.59</v>
      </c>
    </row>
    <row r="61" spans="1:22" x14ac:dyDescent="0.25">
      <c r="A61" s="69"/>
      <c r="B61" s="69"/>
      <c r="C61" s="69"/>
      <c r="D61" s="69"/>
      <c r="E61" s="69"/>
      <c r="F61" s="69" t="s">
        <v>134</v>
      </c>
      <c r="G61" s="69"/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233">
        <v>0</v>
      </c>
      <c r="Q61" s="80">
        <f t="shared" si="0"/>
        <v>0</v>
      </c>
      <c r="R61" s="83">
        <v>1500.02</v>
      </c>
      <c r="S61" s="83">
        <f t="shared" si="1"/>
        <v>-1500.02</v>
      </c>
      <c r="T61" s="171">
        <f t="shared" si="2"/>
        <v>0</v>
      </c>
      <c r="U61" s="238">
        <v>2000</v>
      </c>
    </row>
    <row r="62" spans="1:22" x14ac:dyDescent="0.25">
      <c r="A62" s="69"/>
      <c r="B62" s="69"/>
      <c r="C62" s="69"/>
      <c r="D62" s="69"/>
      <c r="E62" s="69"/>
      <c r="F62" s="69" t="s">
        <v>135</v>
      </c>
      <c r="G62" s="69"/>
      <c r="H62" s="71"/>
      <c r="I62" s="71"/>
      <c r="J62" s="71"/>
      <c r="K62" s="71"/>
      <c r="L62" s="71"/>
      <c r="M62" s="71"/>
      <c r="N62" s="71"/>
      <c r="O62" s="71"/>
      <c r="P62" s="233"/>
      <c r="Q62" s="80">
        <f t="shared" si="0"/>
        <v>0</v>
      </c>
      <c r="R62" s="83"/>
      <c r="S62" s="83"/>
      <c r="T62" s="171"/>
      <c r="U62" s="238"/>
    </row>
    <row r="63" spans="1:22" x14ac:dyDescent="0.25">
      <c r="A63" s="69"/>
      <c r="B63" s="69"/>
      <c r="C63" s="69"/>
      <c r="D63" s="69"/>
      <c r="E63" s="69"/>
      <c r="F63" s="69"/>
      <c r="G63" s="69" t="s">
        <v>136</v>
      </c>
      <c r="H63" s="71">
        <v>0</v>
      </c>
      <c r="I63" s="71">
        <v>0</v>
      </c>
      <c r="J63" s="71">
        <v>0</v>
      </c>
      <c r="K63" s="71">
        <v>600</v>
      </c>
      <c r="L63" s="71">
        <v>0</v>
      </c>
      <c r="M63" s="71">
        <v>0</v>
      </c>
      <c r="N63" s="71">
        <v>0</v>
      </c>
      <c r="O63" s="71">
        <v>0</v>
      </c>
      <c r="P63" s="233">
        <v>0</v>
      </c>
      <c r="Q63" s="80">
        <f t="shared" si="0"/>
        <v>600</v>
      </c>
      <c r="R63" s="83">
        <v>560</v>
      </c>
      <c r="S63" s="83">
        <v>0</v>
      </c>
      <c r="T63" s="171">
        <v>0</v>
      </c>
      <c r="U63" s="238">
        <v>700</v>
      </c>
      <c r="V63" t="s">
        <v>1047</v>
      </c>
    </row>
    <row r="64" spans="1:22" x14ac:dyDescent="0.25">
      <c r="A64" s="69"/>
      <c r="B64" s="69"/>
      <c r="C64" s="69"/>
      <c r="D64" s="69"/>
      <c r="E64" s="69"/>
      <c r="F64" s="69"/>
      <c r="G64" s="69" t="s">
        <v>137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550</v>
      </c>
      <c r="N64" s="71">
        <v>0</v>
      </c>
      <c r="O64" s="71">
        <v>400</v>
      </c>
      <c r="P64" s="233">
        <v>0</v>
      </c>
      <c r="Q64" s="80">
        <f t="shared" si="0"/>
        <v>950</v>
      </c>
      <c r="R64" s="83">
        <v>3342.15</v>
      </c>
      <c r="S64" s="83">
        <f t="shared" si="1"/>
        <v>-2392.15</v>
      </c>
      <c r="T64" s="171">
        <f t="shared" si="2"/>
        <v>0.2842481636072588</v>
      </c>
      <c r="U64" s="238">
        <v>4177.6899999999996</v>
      </c>
    </row>
    <row r="65" spans="1:22" x14ac:dyDescent="0.25">
      <c r="A65" s="69"/>
      <c r="B65" s="69"/>
      <c r="C65" s="69"/>
      <c r="D65" s="69"/>
      <c r="E65" s="69"/>
      <c r="F65" s="69"/>
      <c r="G65" s="69" t="s">
        <v>138</v>
      </c>
      <c r="H65" s="71">
        <v>0</v>
      </c>
      <c r="I65" s="71">
        <v>200</v>
      </c>
      <c r="J65" s="71">
        <v>2921.55</v>
      </c>
      <c r="K65" s="71">
        <v>3188.07</v>
      </c>
      <c r="L65" s="71">
        <v>1551.58</v>
      </c>
      <c r="M65" s="71">
        <v>270</v>
      </c>
      <c r="N65" s="71">
        <v>8073.45</v>
      </c>
      <c r="O65" s="71">
        <v>0</v>
      </c>
      <c r="P65" s="233">
        <v>855.5</v>
      </c>
      <c r="Q65" s="80">
        <f t="shared" si="0"/>
        <v>17060.150000000001</v>
      </c>
      <c r="R65" s="83">
        <v>20124.560000000001</v>
      </c>
      <c r="S65" s="83">
        <f t="shared" si="1"/>
        <v>-3064.41</v>
      </c>
      <c r="T65" s="171">
        <f t="shared" si="2"/>
        <v>0.84772785094431879</v>
      </c>
      <c r="U65" s="238">
        <v>25155.68</v>
      </c>
      <c r="V65" t="s">
        <v>1033</v>
      </c>
    </row>
    <row r="66" spans="1:22" x14ac:dyDescent="0.25">
      <c r="A66" s="69"/>
      <c r="B66" s="69"/>
      <c r="C66" s="69"/>
      <c r="D66" s="69"/>
      <c r="E66" s="69"/>
      <c r="F66" s="69"/>
      <c r="G66" s="69" t="s">
        <v>139</v>
      </c>
      <c r="H66" s="71">
        <v>0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87.75</v>
      </c>
      <c r="O66" s="71">
        <v>909.85</v>
      </c>
      <c r="P66" s="233">
        <v>0</v>
      </c>
      <c r="Q66" s="80">
        <f t="shared" si="0"/>
        <v>997.6</v>
      </c>
      <c r="R66" s="83">
        <v>3582.92</v>
      </c>
      <c r="S66" s="83">
        <v>0</v>
      </c>
      <c r="T66" s="171">
        <v>0</v>
      </c>
      <c r="U66" s="238">
        <v>4478.6400000000003</v>
      </c>
    </row>
    <row r="67" spans="1:22" x14ac:dyDescent="0.25">
      <c r="A67" s="69"/>
      <c r="B67" s="69"/>
      <c r="C67" s="69"/>
      <c r="D67" s="69"/>
      <c r="E67" s="69"/>
      <c r="F67" s="69"/>
      <c r="G67" s="69" t="s">
        <v>141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233">
        <v>0</v>
      </c>
      <c r="Q67" s="80">
        <f t="shared" si="0"/>
        <v>0</v>
      </c>
      <c r="R67" s="83">
        <v>800</v>
      </c>
      <c r="S67" s="83">
        <f t="shared" si="1"/>
        <v>-800</v>
      </c>
      <c r="T67" s="171">
        <f t="shared" si="2"/>
        <v>0</v>
      </c>
      <c r="U67" s="238">
        <v>1000</v>
      </c>
    </row>
    <row r="68" spans="1:22" ht="15.75" thickBot="1" x14ac:dyDescent="0.3">
      <c r="A68" s="69"/>
      <c r="B68" s="69"/>
      <c r="C68" s="69"/>
      <c r="D68" s="69"/>
      <c r="E68" s="69"/>
      <c r="F68" s="69"/>
      <c r="G68" s="69" t="s">
        <v>142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145">
        <v>0</v>
      </c>
      <c r="N68" s="149">
        <v>0</v>
      </c>
      <c r="O68" s="150">
        <v>0</v>
      </c>
      <c r="P68" s="234">
        <v>0</v>
      </c>
      <c r="Q68" s="156">
        <f t="shared" si="0"/>
        <v>0</v>
      </c>
      <c r="R68" s="85">
        <v>0</v>
      </c>
      <c r="S68" s="85">
        <f t="shared" si="1"/>
        <v>0</v>
      </c>
      <c r="T68" s="172">
        <f t="shared" si="2"/>
        <v>0</v>
      </c>
      <c r="U68" s="239">
        <v>0</v>
      </c>
    </row>
    <row r="69" spans="1:22" x14ac:dyDescent="0.25">
      <c r="A69" s="69"/>
      <c r="B69" s="69"/>
      <c r="C69" s="69"/>
      <c r="D69" s="69"/>
      <c r="E69" s="69"/>
      <c r="F69" s="69" t="s">
        <v>143</v>
      </c>
      <c r="G69" s="69"/>
      <c r="H69" s="71">
        <f t="shared" ref="H69:I69" si="14">ROUND(SUM(H63:H68),5)</f>
        <v>0</v>
      </c>
      <c r="I69" s="71">
        <f t="shared" si="14"/>
        <v>200</v>
      </c>
      <c r="J69" s="71">
        <f>ROUND(SUM(J62:J68),5)</f>
        <v>2921.55</v>
      </c>
      <c r="K69" s="71">
        <f t="shared" ref="K69:N69" si="15">ROUND(SUM(K63:K68),5)</f>
        <v>3788.07</v>
      </c>
      <c r="L69" s="71">
        <f t="shared" si="15"/>
        <v>1551.58</v>
      </c>
      <c r="M69" s="71">
        <f t="shared" si="15"/>
        <v>820</v>
      </c>
      <c r="N69" s="71">
        <f t="shared" si="15"/>
        <v>8161.2</v>
      </c>
      <c r="O69" s="71">
        <f>ROUND(SUM(O62:O68),5)</f>
        <v>1309.8499999999999</v>
      </c>
      <c r="P69" s="233">
        <f>ROUND(SUM(P62:P68),5)</f>
        <v>855.5</v>
      </c>
      <c r="Q69" s="80">
        <f t="shared" si="0"/>
        <v>19607.75</v>
      </c>
      <c r="R69" s="83">
        <v>28409.63</v>
      </c>
      <c r="S69" s="83">
        <f t="shared" si="1"/>
        <v>-8801.8799999999992</v>
      </c>
      <c r="T69" s="171">
        <f t="shared" si="2"/>
        <v>0.69017970314995303</v>
      </c>
      <c r="U69" s="238">
        <f>ROUND(SUM(U62:U68),5)</f>
        <v>35512.01</v>
      </c>
    </row>
    <row r="70" spans="1:22" x14ac:dyDescent="0.25">
      <c r="A70" s="69"/>
      <c r="B70" s="69"/>
      <c r="C70" s="69"/>
      <c r="D70" s="69"/>
      <c r="E70" s="69"/>
      <c r="F70" s="69" t="s">
        <v>144</v>
      </c>
      <c r="G70" s="69"/>
      <c r="H70" s="71">
        <v>0</v>
      </c>
      <c r="I70" s="71">
        <v>56.42</v>
      </c>
      <c r="J70" s="71">
        <v>104.12</v>
      </c>
      <c r="K70" s="71">
        <v>0</v>
      </c>
      <c r="L70" s="71">
        <v>0</v>
      </c>
      <c r="M70" s="71">
        <v>206.39</v>
      </c>
      <c r="N70" s="71">
        <v>0</v>
      </c>
      <c r="O70" s="71">
        <v>0</v>
      </c>
      <c r="P70" s="233">
        <v>57.75</v>
      </c>
      <c r="Q70" s="80">
        <f t="shared" si="0"/>
        <v>424.68</v>
      </c>
      <c r="R70" s="83">
        <v>7419.19</v>
      </c>
      <c r="S70" s="83">
        <f t="shared" si="1"/>
        <v>-6994.51</v>
      </c>
      <c r="T70" s="171">
        <f t="shared" si="2"/>
        <v>5.7240750001010893E-2</v>
      </c>
      <c r="U70" s="238">
        <v>9273.9699999999993</v>
      </c>
    </row>
    <row r="71" spans="1:22" ht="15.75" thickBot="1" x14ac:dyDescent="0.3">
      <c r="A71" s="69"/>
      <c r="B71" s="69"/>
      <c r="C71" s="69"/>
      <c r="D71" s="69"/>
      <c r="E71" s="69"/>
      <c r="F71" s="69" t="s">
        <v>145</v>
      </c>
      <c r="G71" s="69"/>
      <c r="H71" s="72">
        <v>0</v>
      </c>
      <c r="I71" s="72">
        <v>0</v>
      </c>
      <c r="J71" s="72">
        <v>0</v>
      </c>
      <c r="K71" s="72">
        <v>1667.5</v>
      </c>
      <c r="L71" s="72">
        <v>0</v>
      </c>
      <c r="M71" s="145">
        <v>0</v>
      </c>
      <c r="N71" s="149">
        <v>0</v>
      </c>
      <c r="O71" s="150">
        <v>0</v>
      </c>
      <c r="P71" s="234">
        <v>0</v>
      </c>
      <c r="Q71" s="156">
        <f t="shared" si="0"/>
        <v>1667.5</v>
      </c>
      <c r="R71" s="85">
        <v>0</v>
      </c>
      <c r="S71" s="85">
        <f t="shared" si="1"/>
        <v>1667.5</v>
      </c>
      <c r="T71" s="172">
        <f t="shared" si="2"/>
        <v>0</v>
      </c>
      <c r="U71" s="239">
        <v>0</v>
      </c>
      <c r="V71" t="s">
        <v>1067</v>
      </c>
    </row>
    <row r="72" spans="1:22" x14ac:dyDescent="0.25">
      <c r="A72" s="69"/>
      <c r="B72" s="69"/>
      <c r="C72" s="69"/>
      <c r="D72" s="69"/>
      <c r="E72" s="69" t="s">
        <v>146</v>
      </c>
      <c r="F72" s="69"/>
      <c r="G72" s="69"/>
      <c r="H72" s="71">
        <f t="shared" ref="H72:N72" si="16">ROUND(SUM(H53:H61)+SUM(H69:H71),5)</f>
        <v>8324.77</v>
      </c>
      <c r="I72" s="71">
        <f t="shared" si="16"/>
        <v>9024.11</v>
      </c>
      <c r="J72" s="71">
        <f>ROUND(SUM(J52:J61)+SUM(J69:J71),5)</f>
        <v>11781.36</v>
      </c>
      <c r="K72" s="71">
        <f t="shared" si="16"/>
        <v>14211.26</v>
      </c>
      <c r="L72" s="71">
        <f t="shared" si="16"/>
        <v>10318.01</v>
      </c>
      <c r="M72" s="71">
        <f t="shared" si="16"/>
        <v>11060.95</v>
      </c>
      <c r="N72" s="71">
        <f t="shared" si="16"/>
        <v>16109.9</v>
      </c>
      <c r="O72" s="71">
        <f>ROUND(SUM(O52:O61)+SUM(O69:O71),5)</f>
        <v>11175.52</v>
      </c>
      <c r="P72" s="233">
        <f>ROUND(SUM(P52:P61)+SUM(P69:P71),5)</f>
        <v>9727.6</v>
      </c>
      <c r="Q72" s="80">
        <f t="shared" si="0"/>
        <v>101733.48000000001</v>
      </c>
      <c r="R72" s="83">
        <v>125806.94</v>
      </c>
      <c r="S72" s="83">
        <f t="shared" si="1"/>
        <v>-24073.46</v>
      </c>
      <c r="T72" s="171">
        <f t="shared" si="2"/>
        <v>0.80864759925008911</v>
      </c>
      <c r="U72" s="238">
        <f>ROUND(SUM(U52:U61)+SUM(U69:U71),5)</f>
        <v>164756.66</v>
      </c>
    </row>
    <row r="73" spans="1:22" x14ac:dyDescent="0.25">
      <c r="A73" s="69"/>
      <c r="B73" s="69"/>
      <c r="C73" s="69"/>
      <c r="D73" s="69"/>
      <c r="E73" s="69" t="s">
        <v>147</v>
      </c>
      <c r="F73" s="69"/>
      <c r="G73" s="69"/>
      <c r="H73" s="71"/>
      <c r="I73" s="71"/>
      <c r="J73" s="71"/>
      <c r="K73" s="71"/>
      <c r="L73" s="71"/>
      <c r="M73" s="71"/>
      <c r="N73" s="71"/>
      <c r="O73" s="71"/>
      <c r="P73" s="233"/>
      <c r="Q73" s="80"/>
      <c r="R73" s="83"/>
      <c r="S73" s="83"/>
      <c r="T73" s="171"/>
      <c r="U73" s="238"/>
    </row>
    <row r="74" spans="1:22" x14ac:dyDescent="0.25">
      <c r="A74" s="69"/>
      <c r="B74" s="69"/>
      <c r="C74" s="69"/>
      <c r="D74" s="69"/>
      <c r="E74" s="69"/>
      <c r="F74" s="69" t="s">
        <v>148</v>
      </c>
      <c r="G74" s="69"/>
      <c r="H74" s="71">
        <v>11731.67</v>
      </c>
      <c r="I74" s="71">
        <v>16996.580000000002</v>
      </c>
      <c r="J74" s="71">
        <v>22904.66</v>
      </c>
      <c r="K74" s="71">
        <v>22904.66</v>
      </c>
      <c r="L74" s="71">
        <v>16996.91</v>
      </c>
      <c r="M74" s="71">
        <v>20996.91</v>
      </c>
      <c r="N74" s="71">
        <v>16996.91</v>
      </c>
      <c r="O74" s="71">
        <v>16996.91</v>
      </c>
      <c r="P74" s="233">
        <v>16996.91</v>
      </c>
      <c r="Q74" s="80">
        <f t="shared" si="0"/>
        <v>163522.12000000002</v>
      </c>
      <c r="R74" s="83">
        <v>211318.82</v>
      </c>
      <c r="S74" s="83">
        <f t="shared" si="1"/>
        <v>-47796.7</v>
      </c>
      <c r="T74" s="171">
        <f t="shared" si="2"/>
        <v>0.77381711671492404</v>
      </c>
      <c r="U74" s="238">
        <v>281758.40000000002</v>
      </c>
    </row>
    <row r="75" spans="1:22" x14ac:dyDescent="0.25">
      <c r="A75" s="69"/>
      <c r="B75" s="69"/>
      <c r="C75" s="69"/>
      <c r="D75" s="69"/>
      <c r="E75" s="69"/>
      <c r="F75" s="69" t="s">
        <v>149</v>
      </c>
      <c r="G75" s="69"/>
      <c r="H75" s="71">
        <v>0</v>
      </c>
      <c r="I75" s="71">
        <v>24</v>
      </c>
      <c r="J75" s="71">
        <v>12</v>
      </c>
      <c r="K75" s="71">
        <v>12</v>
      </c>
      <c r="L75" s="71">
        <v>12</v>
      </c>
      <c r="M75" s="71">
        <v>12</v>
      </c>
      <c r="N75" s="71">
        <v>12</v>
      </c>
      <c r="O75" s="71">
        <v>0</v>
      </c>
      <c r="P75" s="233">
        <v>175.79</v>
      </c>
      <c r="Q75" s="80">
        <f t="shared" ref="Q75:Q139" si="17">SUM(H75:P75)</f>
        <v>259.78999999999996</v>
      </c>
      <c r="R75" s="83">
        <v>15270.02</v>
      </c>
      <c r="S75" s="83">
        <f t="shared" si="1"/>
        <v>-15010.23</v>
      </c>
      <c r="T75" s="171">
        <f t="shared" si="2"/>
        <v>1.7013075293941984E-2</v>
      </c>
      <c r="U75" s="238">
        <v>20360</v>
      </c>
    </row>
    <row r="76" spans="1:22" x14ac:dyDescent="0.25">
      <c r="A76" s="69"/>
      <c r="B76" s="69"/>
      <c r="C76" s="69"/>
      <c r="D76" s="69"/>
      <c r="E76" s="69"/>
      <c r="F76" s="69" t="s">
        <v>150</v>
      </c>
      <c r="G76" s="69"/>
      <c r="H76" s="71">
        <v>380</v>
      </c>
      <c r="I76" s="71">
        <v>380</v>
      </c>
      <c r="J76" s="71">
        <v>0.72</v>
      </c>
      <c r="K76" s="71">
        <v>759.28</v>
      </c>
      <c r="L76" s="71">
        <v>759.28</v>
      </c>
      <c r="M76" s="71">
        <v>759.28</v>
      </c>
      <c r="N76" s="71">
        <v>939.55</v>
      </c>
      <c r="O76" s="71">
        <v>787.93</v>
      </c>
      <c r="P76" s="233">
        <v>787.93</v>
      </c>
      <c r="Q76" s="80">
        <f t="shared" si="17"/>
        <v>5553.97</v>
      </c>
      <c r="R76" s="83">
        <v>17100</v>
      </c>
      <c r="S76" s="83">
        <f t="shared" si="1"/>
        <v>-11546.03</v>
      </c>
      <c r="T76" s="171">
        <f t="shared" si="2"/>
        <v>0.32479356725146202</v>
      </c>
      <c r="U76" s="238">
        <v>22800</v>
      </c>
    </row>
    <row r="77" spans="1:22" x14ac:dyDescent="0.25">
      <c r="A77" s="69"/>
      <c r="B77" s="69"/>
      <c r="C77" s="69"/>
      <c r="D77" s="69"/>
      <c r="E77" s="69"/>
      <c r="F77" s="69" t="s">
        <v>151</v>
      </c>
      <c r="G77" s="69"/>
      <c r="H77" s="71">
        <v>164.7</v>
      </c>
      <c r="I77" s="71">
        <v>525.17999999999995</v>
      </c>
      <c r="J77" s="71">
        <v>525.21</v>
      </c>
      <c r="K77" s="71">
        <v>525.21</v>
      </c>
      <c r="L77" s="71">
        <v>525.21</v>
      </c>
      <c r="M77" s="71">
        <v>361.04</v>
      </c>
      <c r="N77" s="71">
        <v>238.35</v>
      </c>
      <c r="O77" s="71">
        <v>238.07</v>
      </c>
      <c r="P77" s="233">
        <v>238.07</v>
      </c>
      <c r="Q77" s="80">
        <f t="shared" si="17"/>
        <v>3341.0400000000004</v>
      </c>
      <c r="R77" s="83">
        <v>3221.65</v>
      </c>
      <c r="S77" s="83">
        <f t="shared" si="1"/>
        <v>119.39</v>
      </c>
      <c r="T77" s="171">
        <f t="shared" si="2"/>
        <v>1.037058650070616</v>
      </c>
      <c r="U77" s="238">
        <v>4295.5</v>
      </c>
    </row>
    <row r="78" spans="1:22" x14ac:dyDescent="0.25">
      <c r="A78" s="69"/>
      <c r="B78" s="69"/>
      <c r="C78" s="69"/>
      <c r="D78" s="69"/>
      <c r="E78" s="69"/>
      <c r="F78" s="69" t="s">
        <v>152</v>
      </c>
      <c r="G78" s="69"/>
      <c r="H78" s="71">
        <v>2451.91</v>
      </c>
      <c r="I78" s="71">
        <v>3552.29</v>
      </c>
      <c r="J78" s="71">
        <v>3552.34</v>
      </c>
      <c r="K78" s="71">
        <v>3552.34</v>
      </c>
      <c r="L78" s="71">
        <v>3552.34</v>
      </c>
      <c r="M78" s="71">
        <v>3552.34</v>
      </c>
      <c r="N78" s="71">
        <v>3552.35</v>
      </c>
      <c r="O78" s="71">
        <v>3552.35</v>
      </c>
      <c r="P78" s="233">
        <v>3552.34</v>
      </c>
      <c r="Q78" s="80">
        <f t="shared" si="17"/>
        <v>30870.6</v>
      </c>
      <c r="R78" s="83">
        <v>43975.44</v>
      </c>
      <c r="S78" s="83">
        <f t="shared" si="1"/>
        <v>-13104.84</v>
      </c>
      <c r="T78" s="171">
        <f t="shared" si="2"/>
        <v>0.7019963870742395</v>
      </c>
      <c r="U78" s="238">
        <v>58633.919999999998</v>
      </c>
    </row>
    <row r="79" spans="1:22" x14ac:dyDescent="0.25">
      <c r="A79" s="69"/>
      <c r="B79" s="69"/>
      <c r="C79" s="69"/>
      <c r="D79" s="69"/>
      <c r="E79" s="69"/>
      <c r="F79" s="69" t="s">
        <v>153</v>
      </c>
      <c r="G79" s="69"/>
      <c r="H79" s="71">
        <v>0</v>
      </c>
      <c r="I79" s="71">
        <v>70.58</v>
      </c>
      <c r="J79" s="71">
        <v>57.58</v>
      </c>
      <c r="K79" s="71">
        <v>3.14</v>
      </c>
      <c r="L79" s="71">
        <v>0</v>
      </c>
      <c r="M79" s="71">
        <v>0</v>
      </c>
      <c r="N79" s="71">
        <v>253.14</v>
      </c>
      <c r="O79" s="71">
        <v>137.44</v>
      </c>
      <c r="P79" s="233">
        <v>3.31</v>
      </c>
      <c r="Q79" s="80">
        <f t="shared" si="17"/>
        <v>525.18999999999983</v>
      </c>
      <c r="R79" s="83">
        <v>256.5</v>
      </c>
      <c r="S79" s="83">
        <f t="shared" si="1"/>
        <v>268.69</v>
      </c>
      <c r="T79" s="171">
        <f t="shared" si="2"/>
        <v>2.0475243664717344</v>
      </c>
      <c r="U79" s="238">
        <v>342</v>
      </c>
    </row>
    <row r="80" spans="1:22" x14ac:dyDescent="0.25">
      <c r="A80" s="69"/>
      <c r="B80" s="69"/>
      <c r="C80" s="69"/>
      <c r="D80" s="69"/>
      <c r="E80" s="69"/>
      <c r="F80" s="69" t="s">
        <v>154</v>
      </c>
      <c r="G80" s="69"/>
      <c r="H80" s="71">
        <v>23.69</v>
      </c>
      <c r="I80" s="71">
        <v>23.69</v>
      </c>
      <c r="J80" s="71">
        <v>23.69</v>
      </c>
      <c r="K80" s="71">
        <v>23.69</v>
      </c>
      <c r="L80" s="71">
        <v>35.22</v>
      </c>
      <c r="M80" s="71">
        <v>35.22</v>
      </c>
      <c r="N80" s="71">
        <v>35.22</v>
      </c>
      <c r="O80" s="71">
        <v>35.22</v>
      </c>
      <c r="P80" s="233">
        <v>35.22</v>
      </c>
      <c r="Q80" s="80">
        <f t="shared" si="17"/>
        <v>270.86</v>
      </c>
      <c r="R80" s="83">
        <v>300.83999999999997</v>
      </c>
      <c r="S80" s="83">
        <f t="shared" si="1"/>
        <v>-29.98</v>
      </c>
      <c r="T80" s="171">
        <f t="shared" si="2"/>
        <v>0.90034569871027803</v>
      </c>
      <c r="U80" s="238">
        <v>401.1</v>
      </c>
    </row>
    <row r="81" spans="1:22" x14ac:dyDescent="0.25">
      <c r="A81" s="69"/>
      <c r="B81" s="69"/>
      <c r="C81" s="69"/>
      <c r="D81" s="69"/>
      <c r="E81" s="69"/>
      <c r="F81" s="69" t="s">
        <v>155</v>
      </c>
      <c r="G81" s="69"/>
      <c r="H81" s="71">
        <v>100</v>
      </c>
      <c r="I81" s="71">
        <v>100</v>
      </c>
      <c r="J81" s="71">
        <v>100</v>
      </c>
      <c r="K81" s="71">
        <v>300</v>
      </c>
      <c r="L81" s="71">
        <v>100</v>
      </c>
      <c r="M81" s="71">
        <v>100</v>
      </c>
      <c r="N81" s="71">
        <v>100</v>
      </c>
      <c r="O81" s="71">
        <v>100</v>
      </c>
      <c r="P81" s="233">
        <v>100</v>
      </c>
      <c r="Q81" s="80">
        <f t="shared" si="17"/>
        <v>1100</v>
      </c>
      <c r="R81" s="83">
        <v>3750.02</v>
      </c>
      <c r="S81" s="83">
        <f t="shared" ref="S81:S147" si="18">ROUND((Q81-R81),5)</f>
        <v>-2650.02</v>
      </c>
      <c r="T81" s="171">
        <f t="shared" ref="T81:T147" si="19">IFERROR(Q81/R81,0)</f>
        <v>0.29333176889723256</v>
      </c>
      <c r="U81" s="238">
        <v>5000</v>
      </c>
    </row>
    <row r="82" spans="1:22" x14ac:dyDescent="0.25">
      <c r="A82" s="69"/>
      <c r="B82" s="69"/>
      <c r="C82" s="69"/>
      <c r="D82" s="69"/>
      <c r="E82" s="69"/>
      <c r="F82" s="69" t="s">
        <v>156</v>
      </c>
      <c r="G82" s="69"/>
      <c r="H82" s="71"/>
      <c r="I82" s="71"/>
      <c r="J82" s="71"/>
      <c r="K82" s="71"/>
      <c r="L82" s="71"/>
      <c r="M82" s="71"/>
      <c r="N82" s="71"/>
      <c r="O82" s="71"/>
      <c r="P82" s="233"/>
      <c r="Q82" s="80">
        <f t="shared" si="17"/>
        <v>0</v>
      </c>
      <c r="R82" s="83"/>
      <c r="S82" s="83"/>
      <c r="T82" s="171"/>
      <c r="U82" s="238"/>
    </row>
    <row r="83" spans="1:22" x14ac:dyDescent="0.25">
      <c r="A83" s="69"/>
      <c r="B83" s="69"/>
      <c r="C83" s="69"/>
      <c r="D83" s="69"/>
      <c r="E83" s="69"/>
      <c r="F83" s="69"/>
      <c r="G83" s="69" t="s">
        <v>157</v>
      </c>
      <c r="H83" s="71">
        <v>0</v>
      </c>
      <c r="I83" s="71">
        <v>0</v>
      </c>
      <c r="J83" s="71">
        <v>0</v>
      </c>
      <c r="K83" s="71">
        <v>0</v>
      </c>
      <c r="L83" s="71">
        <v>0</v>
      </c>
      <c r="M83" s="71">
        <v>0</v>
      </c>
      <c r="N83" s="71">
        <v>0</v>
      </c>
      <c r="O83" s="71">
        <v>0</v>
      </c>
      <c r="P83" s="233">
        <v>0</v>
      </c>
      <c r="Q83" s="80">
        <f t="shared" si="17"/>
        <v>0</v>
      </c>
      <c r="R83" s="83">
        <v>375.02</v>
      </c>
      <c r="S83" s="83">
        <f t="shared" si="18"/>
        <v>-375.02</v>
      </c>
      <c r="T83" s="171">
        <f t="shared" si="19"/>
        <v>0</v>
      </c>
      <c r="U83" s="238">
        <v>500</v>
      </c>
    </row>
    <row r="84" spans="1:22" x14ac:dyDescent="0.25">
      <c r="A84" s="69"/>
      <c r="B84" s="69"/>
      <c r="C84" s="69"/>
      <c r="D84" s="69"/>
      <c r="E84" s="69"/>
      <c r="F84" s="69"/>
      <c r="G84" s="69" t="s">
        <v>158</v>
      </c>
      <c r="H84" s="71">
        <v>1075</v>
      </c>
      <c r="I84" s="71">
        <v>0</v>
      </c>
      <c r="J84" s="71">
        <v>0</v>
      </c>
      <c r="K84" s="71">
        <v>0</v>
      </c>
      <c r="L84" s="71">
        <v>0</v>
      </c>
      <c r="M84" s="71">
        <v>0</v>
      </c>
      <c r="N84" s="71">
        <v>0</v>
      </c>
      <c r="O84" s="71">
        <v>0</v>
      </c>
      <c r="P84" s="233">
        <v>0</v>
      </c>
      <c r="Q84" s="80">
        <f t="shared" si="17"/>
        <v>1075</v>
      </c>
      <c r="R84" s="83">
        <v>7350.02</v>
      </c>
      <c r="S84" s="83">
        <f t="shared" si="18"/>
        <v>-6275.02</v>
      </c>
      <c r="T84" s="171">
        <f t="shared" si="19"/>
        <v>0.1462581054201213</v>
      </c>
      <c r="U84" s="238">
        <v>9800</v>
      </c>
      <c r="V84" t="s">
        <v>1069</v>
      </c>
    </row>
    <row r="85" spans="1:22" ht="15.75" thickBot="1" x14ac:dyDescent="0.3">
      <c r="A85" s="69"/>
      <c r="B85" s="69"/>
      <c r="C85" s="69"/>
      <c r="D85" s="69"/>
      <c r="E85" s="69"/>
      <c r="F85" s="69"/>
      <c r="G85" s="69" t="s">
        <v>159</v>
      </c>
      <c r="H85" s="72">
        <v>0</v>
      </c>
      <c r="I85" s="72">
        <v>0</v>
      </c>
      <c r="J85" s="72">
        <v>250</v>
      </c>
      <c r="K85" s="72">
        <v>0</v>
      </c>
      <c r="L85" s="72">
        <v>0</v>
      </c>
      <c r="M85" s="145">
        <v>0</v>
      </c>
      <c r="N85" s="149">
        <v>0</v>
      </c>
      <c r="O85" s="150">
        <v>0</v>
      </c>
      <c r="P85" s="234">
        <v>0</v>
      </c>
      <c r="Q85" s="156">
        <f t="shared" si="17"/>
        <v>250</v>
      </c>
      <c r="R85" s="85">
        <v>0</v>
      </c>
      <c r="S85" s="85">
        <f t="shared" si="18"/>
        <v>250</v>
      </c>
      <c r="T85" s="172">
        <f t="shared" si="19"/>
        <v>0</v>
      </c>
      <c r="U85" s="239">
        <v>0</v>
      </c>
      <c r="V85" t="s">
        <v>1068</v>
      </c>
    </row>
    <row r="86" spans="1:22" x14ac:dyDescent="0.25">
      <c r="A86" s="69"/>
      <c r="B86" s="69"/>
      <c r="C86" s="69"/>
      <c r="D86" s="69"/>
      <c r="E86" s="69"/>
      <c r="F86" s="69" t="s">
        <v>160</v>
      </c>
      <c r="G86" s="69"/>
      <c r="H86" s="71">
        <f t="shared" ref="H86:N86" si="20">SUM(H74:H85)</f>
        <v>15926.970000000001</v>
      </c>
      <c r="I86" s="71">
        <f>SUM(I74:I85)</f>
        <v>21672.320000000003</v>
      </c>
      <c r="J86" s="71">
        <f>ROUND(SUM(J82:J85),5)</f>
        <v>250</v>
      </c>
      <c r="K86" s="71">
        <f t="shared" si="20"/>
        <v>28080.319999999996</v>
      </c>
      <c r="L86" s="71">
        <f t="shared" si="20"/>
        <v>21980.959999999999</v>
      </c>
      <c r="M86" s="71">
        <f t="shared" si="20"/>
        <v>25816.79</v>
      </c>
      <c r="N86" s="71">
        <f t="shared" si="20"/>
        <v>22127.519999999997</v>
      </c>
      <c r="O86" s="71">
        <f>ROUND(SUM(O82:O85),5)</f>
        <v>0</v>
      </c>
      <c r="P86" s="233">
        <f>ROUND(SUM(P82:P85),5)</f>
        <v>0</v>
      </c>
      <c r="Q86" s="80">
        <f t="shared" si="17"/>
        <v>135854.88</v>
      </c>
      <c r="R86" s="83">
        <v>7725.04</v>
      </c>
      <c r="S86" s="83">
        <f t="shared" si="18"/>
        <v>128129.84</v>
      </c>
      <c r="T86" s="171">
        <f t="shared" si="19"/>
        <v>17.586301171256071</v>
      </c>
      <c r="U86" s="238">
        <f>ROUND(SUM(U82:U85),5)</f>
        <v>10300</v>
      </c>
    </row>
    <row r="87" spans="1:22" x14ac:dyDescent="0.25">
      <c r="A87" s="69"/>
      <c r="B87" s="69"/>
      <c r="C87" s="69"/>
      <c r="D87" s="69"/>
      <c r="E87" s="69"/>
      <c r="F87" s="69" t="s">
        <v>161</v>
      </c>
      <c r="G87" s="69"/>
      <c r="H87" s="71">
        <v>0</v>
      </c>
      <c r="I87" s="71">
        <v>0</v>
      </c>
      <c r="J87" s="71">
        <v>0</v>
      </c>
      <c r="K87" s="71">
        <v>0</v>
      </c>
      <c r="L87" s="71">
        <v>0</v>
      </c>
      <c r="M87" s="71">
        <v>0</v>
      </c>
      <c r="N87" s="71">
        <v>0</v>
      </c>
      <c r="O87" s="71">
        <v>0</v>
      </c>
      <c r="P87" s="233">
        <v>0</v>
      </c>
      <c r="Q87" s="80">
        <f t="shared" si="17"/>
        <v>0</v>
      </c>
      <c r="R87" s="83">
        <v>0</v>
      </c>
      <c r="S87" s="83">
        <f t="shared" si="18"/>
        <v>0</v>
      </c>
      <c r="T87" s="171">
        <f t="shared" si="19"/>
        <v>0</v>
      </c>
      <c r="U87" s="238">
        <v>0</v>
      </c>
    </row>
    <row r="88" spans="1:22" x14ac:dyDescent="0.25">
      <c r="A88" s="69"/>
      <c r="B88" s="69"/>
      <c r="C88" s="69"/>
      <c r="D88" s="69"/>
      <c r="E88" s="69"/>
      <c r="F88" s="69" t="s">
        <v>162</v>
      </c>
      <c r="G88" s="69"/>
      <c r="H88" s="71">
        <v>312.32</v>
      </c>
      <c r="I88" s="71">
        <v>0</v>
      </c>
      <c r="J88" s="71">
        <v>0</v>
      </c>
      <c r="K88" s="71">
        <v>0</v>
      </c>
      <c r="L88" s="71">
        <v>0</v>
      </c>
      <c r="M88" s="71">
        <v>0</v>
      </c>
      <c r="N88" s="71">
        <v>0</v>
      </c>
      <c r="O88" s="71">
        <v>0</v>
      </c>
      <c r="P88" s="233">
        <v>116</v>
      </c>
      <c r="Q88" s="80">
        <f t="shared" si="17"/>
        <v>428.32</v>
      </c>
      <c r="R88" s="83">
        <v>359.99</v>
      </c>
      <c r="S88" s="83">
        <f t="shared" si="18"/>
        <v>68.33</v>
      </c>
      <c r="T88" s="171">
        <f t="shared" si="19"/>
        <v>1.1898108280785578</v>
      </c>
      <c r="U88" s="238">
        <v>479.96</v>
      </c>
      <c r="V88" t="s">
        <v>1615</v>
      </c>
    </row>
    <row r="89" spans="1:22" ht="15.75" thickBot="1" x14ac:dyDescent="0.3">
      <c r="A89" s="69"/>
      <c r="B89" s="69"/>
      <c r="C89" s="69"/>
      <c r="D89" s="69"/>
      <c r="E89" s="69"/>
      <c r="F89" s="69" t="s">
        <v>163</v>
      </c>
      <c r="G89" s="69"/>
      <c r="H89" s="72">
        <v>0</v>
      </c>
      <c r="I89" s="72">
        <v>0</v>
      </c>
      <c r="J89" s="72">
        <v>0</v>
      </c>
      <c r="K89" s="72">
        <v>0</v>
      </c>
      <c r="L89" s="72">
        <v>0</v>
      </c>
      <c r="M89" s="145">
        <v>0</v>
      </c>
      <c r="N89" s="149">
        <v>0</v>
      </c>
      <c r="O89" s="150">
        <v>0</v>
      </c>
      <c r="P89" s="234">
        <v>0</v>
      </c>
      <c r="Q89" s="156">
        <f t="shared" si="17"/>
        <v>0</v>
      </c>
      <c r="R89" s="85">
        <v>0</v>
      </c>
      <c r="S89" s="85">
        <f t="shared" si="18"/>
        <v>0</v>
      </c>
      <c r="T89" s="172">
        <f t="shared" si="19"/>
        <v>0</v>
      </c>
      <c r="U89" s="239">
        <v>0</v>
      </c>
    </row>
    <row r="90" spans="1:22" x14ac:dyDescent="0.25">
      <c r="A90" s="69"/>
      <c r="B90" s="69"/>
      <c r="C90" s="69"/>
      <c r="D90" s="69"/>
      <c r="E90" s="69" t="s">
        <v>164</v>
      </c>
      <c r="F90" s="69"/>
      <c r="G90" s="69"/>
      <c r="H90" s="71">
        <f t="shared" ref="H90:N90" si="21">SUM(H86:H89)</f>
        <v>16239.29</v>
      </c>
      <c r="I90" s="71">
        <f t="shared" si="21"/>
        <v>21672.320000000003</v>
      </c>
      <c r="J90" s="71">
        <f>ROUND(SUM(J73:J81)+SUM(J86:J89),5)</f>
        <v>27426.2</v>
      </c>
      <c r="K90" s="71">
        <f t="shared" si="21"/>
        <v>28080.319999999996</v>
      </c>
      <c r="L90" s="71">
        <f t="shared" si="21"/>
        <v>21980.959999999999</v>
      </c>
      <c r="M90" s="71">
        <f t="shared" si="21"/>
        <v>25816.79</v>
      </c>
      <c r="N90" s="71">
        <f t="shared" si="21"/>
        <v>22127.519999999997</v>
      </c>
      <c r="O90" s="71">
        <f>ROUND(SUM(O73:O81)+SUM(O86:O89),5)</f>
        <v>21847.919999999998</v>
      </c>
      <c r="P90" s="233">
        <f>ROUND(SUM(P73:P81)+SUM(P86:P89),5)</f>
        <v>22005.57</v>
      </c>
      <c r="Q90" s="80">
        <f t="shared" si="17"/>
        <v>207196.89</v>
      </c>
      <c r="R90" s="83">
        <v>303278.32</v>
      </c>
      <c r="S90" s="83">
        <f t="shared" si="18"/>
        <v>-96081.43</v>
      </c>
      <c r="T90" s="171">
        <f t="shared" si="19"/>
        <v>0.68319057557427776</v>
      </c>
      <c r="U90" s="238">
        <f>ROUND(SUM(U73:U81)+SUM(U86:U89),5)</f>
        <v>404370.88</v>
      </c>
    </row>
    <row r="91" spans="1:22" x14ac:dyDescent="0.25">
      <c r="A91" s="69"/>
      <c r="B91" s="69"/>
      <c r="C91" s="69"/>
      <c r="D91" s="69"/>
      <c r="E91" s="69" t="s">
        <v>165</v>
      </c>
      <c r="F91" s="69"/>
      <c r="G91" s="69"/>
      <c r="H91" s="71"/>
      <c r="I91" s="71"/>
      <c r="J91" s="71"/>
      <c r="K91" s="71"/>
      <c r="L91" s="71"/>
      <c r="M91" s="71"/>
      <c r="N91" s="71"/>
      <c r="O91" s="71"/>
      <c r="P91" s="233"/>
      <c r="Q91" s="80"/>
      <c r="R91" s="83"/>
      <c r="S91" s="83"/>
      <c r="T91" s="171"/>
      <c r="U91" s="238"/>
    </row>
    <row r="92" spans="1:22" x14ac:dyDescent="0.25">
      <c r="A92" s="69"/>
      <c r="B92" s="69"/>
      <c r="C92" s="69"/>
      <c r="D92" s="69"/>
      <c r="E92" s="69"/>
      <c r="F92" s="69" t="s">
        <v>166</v>
      </c>
      <c r="G92" s="69"/>
      <c r="H92" s="71">
        <v>0</v>
      </c>
      <c r="I92" s="71">
        <v>0</v>
      </c>
      <c r="J92" s="71">
        <v>0</v>
      </c>
      <c r="K92" s="71">
        <v>0</v>
      </c>
      <c r="L92" s="71">
        <v>0</v>
      </c>
      <c r="M92" s="71">
        <v>300</v>
      </c>
      <c r="N92" s="71">
        <v>0</v>
      </c>
      <c r="O92" s="71">
        <v>0</v>
      </c>
      <c r="P92" s="233">
        <v>0</v>
      </c>
      <c r="Q92" s="80">
        <f t="shared" si="17"/>
        <v>300</v>
      </c>
      <c r="R92" s="83">
        <v>1061.27</v>
      </c>
      <c r="S92" s="83">
        <f t="shared" si="18"/>
        <v>-761.27</v>
      </c>
      <c r="T92" s="171">
        <f t="shared" si="19"/>
        <v>0.2826801850612945</v>
      </c>
      <c r="U92" s="238">
        <v>1415</v>
      </c>
      <c r="V92" t="s">
        <v>1078</v>
      </c>
    </row>
    <row r="93" spans="1:22" x14ac:dyDescent="0.25">
      <c r="A93" s="69"/>
      <c r="B93" s="69"/>
      <c r="C93" s="69"/>
      <c r="D93" s="69"/>
      <c r="E93" s="69"/>
      <c r="F93" s="69" t="s">
        <v>176</v>
      </c>
      <c r="G93" s="69"/>
      <c r="H93" s="71"/>
      <c r="I93" s="71"/>
      <c r="J93" s="71"/>
      <c r="K93" s="71"/>
      <c r="L93" s="71"/>
      <c r="M93" s="71"/>
      <c r="N93" s="71"/>
      <c r="O93" s="71"/>
      <c r="P93" s="233"/>
      <c r="Q93" s="80"/>
      <c r="R93" s="83"/>
      <c r="S93" s="83"/>
      <c r="T93" s="171"/>
      <c r="U93" s="238"/>
    </row>
    <row r="94" spans="1:22" x14ac:dyDescent="0.25">
      <c r="A94" s="69"/>
      <c r="B94" s="69"/>
      <c r="C94" s="69"/>
      <c r="D94" s="69"/>
      <c r="E94" s="69"/>
      <c r="F94" s="69"/>
      <c r="G94" s="69" t="s">
        <v>177</v>
      </c>
      <c r="H94" s="71">
        <v>0</v>
      </c>
      <c r="I94" s="71">
        <v>75.05</v>
      </c>
      <c r="J94" s="71">
        <v>0</v>
      </c>
      <c r="K94" s="71">
        <v>0</v>
      </c>
      <c r="L94" s="71">
        <v>0</v>
      </c>
      <c r="M94" s="71">
        <v>0</v>
      </c>
      <c r="N94" s="71">
        <v>0</v>
      </c>
      <c r="O94" s="71">
        <v>0</v>
      </c>
      <c r="P94" s="233">
        <v>62.82</v>
      </c>
      <c r="Q94" s="80">
        <f t="shared" si="17"/>
        <v>137.87</v>
      </c>
      <c r="R94" s="83">
        <v>450</v>
      </c>
      <c r="S94" s="83">
        <f t="shared" si="18"/>
        <v>-312.13</v>
      </c>
      <c r="T94" s="171">
        <f t="shared" si="19"/>
        <v>0.3063777777777778</v>
      </c>
      <c r="U94" s="238">
        <v>600</v>
      </c>
    </row>
    <row r="95" spans="1:22" ht="15.75" thickBot="1" x14ac:dyDescent="0.3">
      <c r="A95" s="69"/>
      <c r="B95" s="69"/>
      <c r="C95" s="69"/>
      <c r="D95" s="69"/>
      <c r="E95" s="69"/>
      <c r="F95" s="69"/>
      <c r="G95" s="69" t="s">
        <v>178</v>
      </c>
      <c r="H95" s="72">
        <v>0</v>
      </c>
      <c r="I95" s="72">
        <v>0</v>
      </c>
      <c r="J95" s="72">
        <v>0</v>
      </c>
      <c r="K95" s="72">
        <v>0</v>
      </c>
      <c r="L95" s="72">
        <v>82.84</v>
      </c>
      <c r="M95" s="145">
        <v>0</v>
      </c>
      <c r="N95" s="149">
        <v>0</v>
      </c>
      <c r="O95" s="150">
        <v>349.14</v>
      </c>
      <c r="P95" s="234">
        <v>1058.1500000000001</v>
      </c>
      <c r="Q95" s="156">
        <f t="shared" si="17"/>
        <v>1490.13</v>
      </c>
      <c r="R95" s="85">
        <v>1875.01</v>
      </c>
      <c r="S95" s="85">
        <f t="shared" si="18"/>
        <v>-384.88</v>
      </c>
      <c r="T95" s="172">
        <f t="shared" si="19"/>
        <v>0.79473176143060575</v>
      </c>
      <c r="U95" s="239">
        <v>2500</v>
      </c>
      <c r="V95" t="s">
        <v>1616</v>
      </c>
    </row>
    <row r="96" spans="1:22" x14ac:dyDescent="0.25">
      <c r="A96" s="69"/>
      <c r="B96" s="69"/>
      <c r="C96" s="69"/>
      <c r="D96" s="69"/>
      <c r="E96" s="69"/>
      <c r="F96" s="69" t="s">
        <v>180</v>
      </c>
      <c r="G96" s="69"/>
      <c r="H96" s="71">
        <f t="shared" ref="H96:I96" si="22">SUM(H94:H95)</f>
        <v>0</v>
      </c>
      <c r="I96" s="71">
        <f t="shared" si="22"/>
        <v>75.05</v>
      </c>
      <c r="J96" s="71">
        <f>ROUND(SUM(J93:J95),5)</f>
        <v>0</v>
      </c>
      <c r="K96" s="71">
        <f>SUM(K94:K95)</f>
        <v>0</v>
      </c>
      <c r="L96" s="71">
        <f t="shared" ref="L96:N96" si="23">SUM(L94:L95)</f>
        <v>82.84</v>
      </c>
      <c r="M96" s="71">
        <f t="shared" si="23"/>
        <v>0</v>
      </c>
      <c r="N96" s="71">
        <f t="shared" si="23"/>
        <v>0</v>
      </c>
      <c r="O96" s="71">
        <f>ROUND(SUM(O93:O95),5)</f>
        <v>349.14</v>
      </c>
      <c r="P96" s="233">
        <f>ROUND(SUM(P93:P95),5)</f>
        <v>1120.97</v>
      </c>
      <c r="Q96" s="80">
        <f t="shared" si="17"/>
        <v>1628</v>
      </c>
      <c r="R96" s="83">
        <v>2325.0100000000002</v>
      </c>
      <c r="S96" s="83">
        <f t="shared" si="18"/>
        <v>-697.01</v>
      </c>
      <c r="T96" s="171">
        <f t="shared" si="19"/>
        <v>0.70021204209874355</v>
      </c>
      <c r="U96" s="238">
        <f>ROUND(SUM(U93:U95),5)</f>
        <v>3100</v>
      </c>
    </row>
    <row r="97" spans="1:22" x14ac:dyDescent="0.25">
      <c r="A97" s="69"/>
      <c r="B97" s="69"/>
      <c r="C97" s="69"/>
      <c r="D97" s="69"/>
      <c r="E97" s="69"/>
      <c r="F97" s="69" t="s">
        <v>181</v>
      </c>
      <c r="G97" s="69"/>
      <c r="H97" s="71">
        <v>0</v>
      </c>
      <c r="I97" s="71">
        <v>0</v>
      </c>
      <c r="J97" s="71">
        <v>0</v>
      </c>
      <c r="K97" s="71">
        <v>0</v>
      </c>
      <c r="L97" s="71">
        <v>0</v>
      </c>
      <c r="M97" s="71">
        <v>0</v>
      </c>
      <c r="N97" s="71">
        <v>0</v>
      </c>
      <c r="O97" s="71">
        <v>0</v>
      </c>
      <c r="P97" s="233">
        <v>0</v>
      </c>
      <c r="Q97" s="80">
        <f t="shared" si="17"/>
        <v>0</v>
      </c>
      <c r="R97" s="83">
        <v>8250.02</v>
      </c>
      <c r="S97" s="83">
        <f t="shared" si="18"/>
        <v>-8250.02</v>
      </c>
      <c r="T97" s="171">
        <f t="shared" si="19"/>
        <v>0</v>
      </c>
      <c r="U97" s="238">
        <v>11000</v>
      </c>
    </row>
    <row r="98" spans="1:22" x14ac:dyDescent="0.25">
      <c r="A98" s="69"/>
      <c r="B98" s="69"/>
      <c r="C98" s="69"/>
      <c r="D98" s="69"/>
      <c r="E98" s="69"/>
      <c r="F98" s="69" t="s">
        <v>183</v>
      </c>
      <c r="G98" s="69"/>
      <c r="H98" s="71">
        <v>0</v>
      </c>
      <c r="I98" s="71">
        <v>138.81</v>
      </c>
      <c r="J98" s="71">
        <v>0</v>
      </c>
      <c r="K98" s="71">
        <v>0</v>
      </c>
      <c r="L98" s="71">
        <v>251.54</v>
      </c>
      <c r="M98" s="71">
        <v>0</v>
      </c>
      <c r="N98" s="71">
        <v>-1.24</v>
      </c>
      <c r="O98" s="71">
        <v>0</v>
      </c>
      <c r="P98" s="233">
        <v>0</v>
      </c>
      <c r="Q98" s="80">
        <f t="shared" si="17"/>
        <v>389.11</v>
      </c>
      <c r="R98" s="83">
        <v>248.22</v>
      </c>
      <c r="S98" s="83">
        <f t="shared" si="18"/>
        <v>140.88999999999999</v>
      </c>
      <c r="T98" s="171">
        <f t="shared" si="19"/>
        <v>1.5676013214084281</v>
      </c>
      <c r="U98" s="238">
        <v>330.93</v>
      </c>
      <c r="V98" t="s">
        <v>1091</v>
      </c>
    </row>
    <row r="99" spans="1:22" x14ac:dyDescent="0.25">
      <c r="A99" s="69"/>
      <c r="B99" s="69"/>
      <c r="C99" s="69"/>
      <c r="D99" s="69"/>
      <c r="E99" s="69"/>
      <c r="F99" s="97" t="s">
        <v>184</v>
      </c>
      <c r="G99" s="69"/>
      <c r="H99" s="71">
        <v>0</v>
      </c>
      <c r="I99" s="71">
        <v>0</v>
      </c>
      <c r="J99" s="71">
        <v>0</v>
      </c>
      <c r="K99" s="71">
        <v>0</v>
      </c>
      <c r="L99" s="71">
        <v>0</v>
      </c>
      <c r="M99" s="71">
        <v>0</v>
      </c>
      <c r="N99" s="71">
        <v>0</v>
      </c>
      <c r="O99" s="71">
        <v>0</v>
      </c>
      <c r="P99" s="233">
        <v>0</v>
      </c>
      <c r="Q99" s="80">
        <f t="shared" si="17"/>
        <v>0</v>
      </c>
      <c r="R99" s="83">
        <v>0</v>
      </c>
      <c r="S99" s="83">
        <f t="shared" si="18"/>
        <v>0</v>
      </c>
      <c r="T99" s="171">
        <f t="shared" si="19"/>
        <v>0</v>
      </c>
      <c r="U99" s="238"/>
    </row>
    <row r="100" spans="1:22" ht="15.75" thickBot="1" x14ac:dyDescent="0.3">
      <c r="A100" s="69"/>
      <c r="B100" s="69"/>
      <c r="C100" s="69"/>
      <c r="D100" s="69"/>
      <c r="E100" s="69"/>
      <c r="F100" s="69" t="s">
        <v>189</v>
      </c>
      <c r="G100" s="69"/>
      <c r="H100" s="72">
        <v>148.49</v>
      </c>
      <c r="I100" s="72">
        <v>0</v>
      </c>
      <c r="J100" s="72">
        <v>269.99</v>
      </c>
      <c r="K100" s="72">
        <v>176.87</v>
      </c>
      <c r="L100" s="72">
        <v>29.68</v>
      </c>
      <c r="M100" s="145">
        <v>293.54000000000002</v>
      </c>
      <c r="N100" s="149">
        <v>0</v>
      </c>
      <c r="O100" s="150">
        <v>72.510000000000005</v>
      </c>
      <c r="P100" s="234">
        <v>0</v>
      </c>
      <c r="Q100" s="156">
        <f t="shared" si="17"/>
        <v>991.07999999999993</v>
      </c>
      <c r="R100" s="85">
        <v>2416.14</v>
      </c>
      <c r="S100" s="85">
        <f t="shared" si="18"/>
        <v>-1425.06</v>
      </c>
      <c r="T100" s="172">
        <f t="shared" si="19"/>
        <v>0.41019146241525739</v>
      </c>
      <c r="U100" s="239">
        <v>3221.5</v>
      </c>
      <c r="V100" t="s">
        <v>1122</v>
      </c>
    </row>
    <row r="101" spans="1:22" x14ac:dyDescent="0.25">
      <c r="A101" s="69"/>
      <c r="B101" s="69"/>
      <c r="C101" s="69"/>
      <c r="D101" s="69"/>
      <c r="E101" s="69" t="s">
        <v>190</v>
      </c>
      <c r="F101" s="69"/>
      <c r="G101" s="69"/>
      <c r="H101" s="71">
        <f t="shared" ref="H101:L101" si="24">SUM(H96:H100)+H92</f>
        <v>148.49</v>
      </c>
      <c r="I101" s="71">
        <f t="shared" si="24"/>
        <v>213.86</v>
      </c>
      <c r="J101" s="71">
        <f>ROUND(SUM(J91:J92)+SUM(J96:J100),5)</f>
        <v>269.99</v>
      </c>
      <c r="K101" s="71">
        <f t="shared" si="24"/>
        <v>176.87</v>
      </c>
      <c r="L101" s="71">
        <f t="shared" si="24"/>
        <v>364.06</v>
      </c>
      <c r="M101" s="71">
        <f>SUM(M96:M100)+M92</f>
        <v>593.54</v>
      </c>
      <c r="N101" s="71">
        <f>SUM(N96:N100)+N92</f>
        <v>-1.24</v>
      </c>
      <c r="O101" s="71">
        <f>ROUND(SUM(O91:O92)+SUM(O96:O100),5)</f>
        <v>421.65</v>
      </c>
      <c r="P101" s="233">
        <f>ROUND(SUM(P91:P92)+SUM(P96:P100),5)</f>
        <v>1120.97</v>
      </c>
      <c r="Q101" s="80">
        <f t="shared" si="17"/>
        <v>3308.1899999999996</v>
      </c>
      <c r="R101" s="83">
        <v>14300.66</v>
      </c>
      <c r="S101" s="83">
        <f t="shared" si="18"/>
        <v>-10992.47</v>
      </c>
      <c r="T101" s="171">
        <f t="shared" si="19"/>
        <v>0.23133128121359431</v>
      </c>
      <c r="U101" s="238">
        <f>ROUND(SUM(U91:U92)+SUM(U96:U100),5)</f>
        <v>19067.43</v>
      </c>
    </row>
    <row r="102" spans="1:22" x14ac:dyDescent="0.25">
      <c r="A102" s="69"/>
      <c r="B102" s="69"/>
      <c r="C102" s="69"/>
      <c r="D102" s="69"/>
      <c r="E102" s="69" t="s">
        <v>191</v>
      </c>
      <c r="F102" s="69"/>
      <c r="G102" s="69"/>
      <c r="H102" s="71"/>
      <c r="I102" s="71"/>
      <c r="J102" s="71"/>
      <c r="K102" s="71"/>
      <c r="L102" s="71"/>
      <c r="M102" s="71"/>
      <c r="N102" s="71"/>
      <c r="O102" s="71"/>
      <c r="P102" s="233"/>
      <c r="Q102" s="80"/>
      <c r="R102" s="83"/>
      <c r="S102" s="83"/>
      <c r="T102" s="171"/>
      <c r="U102" s="238"/>
    </row>
    <row r="103" spans="1:22" x14ac:dyDescent="0.25">
      <c r="A103" s="69"/>
      <c r="B103" s="69"/>
      <c r="C103" s="69"/>
      <c r="D103" s="69"/>
      <c r="E103" s="69"/>
      <c r="F103" s="69" t="s">
        <v>192</v>
      </c>
      <c r="G103" s="69"/>
      <c r="H103" s="71">
        <v>17623.330000000002</v>
      </c>
      <c r="I103" s="71">
        <v>17623.34</v>
      </c>
      <c r="J103" s="71">
        <v>17623.34</v>
      </c>
      <c r="K103" s="71">
        <v>17623.34</v>
      </c>
      <c r="L103" s="71">
        <v>17623.34</v>
      </c>
      <c r="M103" s="71">
        <v>27297.34</v>
      </c>
      <c r="N103" s="71">
        <v>31223.34</v>
      </c>
      <c r="O103" s="71">
        <v>39069.339999999997</v>
      </c>
      <c r="P103" s="233">
        <v>19297.34</v>
      </c>
      <c r="Q103" s="80">
        <f t="shared" si="17"/>
        <v>205004.05</v>
      </c>
      <c r="R103" s="83">
        <v>160110</v>
      </c>
      <c r="S103" s="83">
        <f t="shared" si="18"/>
        <v>44894.05</v>
      </c>
      <c r="T103" s="171">
        <f t="shared" si="19"/>
        <v>1.2803950409093747</v>
      </c>
      <c r="U103" s="238">
        <v>213480</v>
      </c>
      <c r="V103" t="s">
        <v>1082</v>
      </c>
    </row>
    <row r="104" spans="1:22" x14ac:dyDescent="0.25">
      <c r="A104" s="69"/>
      <c r="B104" s="69"/>
      <c r="C104" s="69"/>
      <c r="D104" s="69"/>
      <c r="E104" s="69"/>
      <c r="F104" s="69" t="s">
        <v>193</v>
      </c>
      <c r="G104" s="69"/>
      <c r="H104" s="71">
        <v>2916.67</v>
      </c>
      <c r="I104" s="71">
        <v>2916.67</v>
      </c>
      <c r="J104" s="71">
        <v>2916.67</v>
      </c>
      <c r="K104" s="71">
        <v>2916.67</v>
      </c>
      <c r="L104" s="71">
        <v>2916.67</v>
      </c>
      <c r="M104" s="71">
        <v>3166.67</v>
      </c>
      <c r="N104" s="71">
        <v>2916.67</v>
      </c>
      <c r="O104" s="71">
        <v>2916.67</v>
      </c>
      <c r="P104" s="233">
        <v>2916.67</v>
      </c>
      <c r="Q104" s="80">
        <f t="shared" si="17"/>
        <v>26500.03</v>
      </c>
      <c r="R104" s="83">
        <v>47662.51</v>
      </c>
      <c r="S104" s="83">
        <f t="shared" si="18"/>
        <v>-21162.48</v>
      </c>
      <c r="T104" s="171">
        <f t="shared" si="19"/>
        <v>0.55599316947428912</v>
      </c>
      <c r="U104" s="238">
        <v>63550</v>
      </c>
    </row>
    <row r="105" spans="1:22" x14ac:dyDescent="0.25">
      <c r="A105" s="69"/>
      <c r="B105" s="69"/>
      <c r="C105" s="69"/>
      <c r="D105" s="69"/>
      <c r="E105" s="69"/>
      <c r="F105" s="69" t="s">
        <v>194</v>
      </c>
      <c r="G105" s="69"/>
      <c r="H105" s="71">
        <v>0</v>
      </c>
      <c r="I105" s="71">
        <v>0</v>
      </c>
      <c r="J105" s="71">
        <v>0</v>
      </c>
      <c r="K105" s="71">
        <v>0</v>
      </c>
      <c r="L105" s="71">
        <v>0</v>
      </c>
      <c r="M105" s="71">
        <v>0</v>
      </c>
      <c r="N105" s="71">
        <v>0</v>
      </c>
      <c r="O105" s="71">
        <v>0</v>
      </c>
      <c r="P105" s="233">
        <v>0</v>
      </c>
      <c r="Q105" s="80">
        <f t="shared" si="17"/>
        <v>0</v>
      </c>
      <c r="R105" s="83">
        <v>49500</v>
      </c>
      <c r="S105" s="83">
        <f t="shared" si="18"/>
        <v>-49500</v>
      </c>
      <c r="T105" s="171">
        <f t="shared" si="19"/>
        <v>0</v>
      </c>
      <c r="U105" s="238">
        <v>66000</v>
      </c>
    </row>
    <row r="106" spans="1:22" x14ac:dyDescent="0.25">
      <c r="A106" s="69"/>
      <c r="B106" s="69"/>
      <c r="C106" s="69"/>
      <c r="D106" s="69"/>
      <c r="E106" s="69"/>
      <c r="F106" s="69" t="s">
        <v>195</v>
      </c>
      <c r="G106" s="69"/>
      <c r="H106" s="71">
        <v>0</v>
      </c>
      <c r="I106" s="71">
        <v>72</v>
      </c>
      <c r="J106" s="71">
        <v>36</v>
      </c>
      <c r="K106" s="71">
        <v>36</v>
      </c>
      <c r="L106" s="71">
        <v>31.8</v>
      </c>
      <c r="M106" s="71">
        <v>31.8</v>
      </c>
      <c r="N106" s="71">
        <v>31.8</v>
      </c>
      <c r="O106" s="71">
        <v>0</v>
      </c>
      <c r="P106" s="233">
        <v>230.31</v>
      </c>
      <c r="Q106" s="80">
        <f t="shared" si="17"/>
        <v>469.71000000000004</v>
      </c>
      <c r="R106" s="83">
        <v>13986</v>
      </c>
      <c r="S106" s="83">
        <f t="shared" si="18"/>
        <v>-13516.29</v>
      </c>
      <c r="T106" s="171">
        <f t="shared" si="19"/>
        <v>3.3584298584298587E-2</v>
      </c>
      <c r="U106" s="238">
        <v>18648</v>
      </c>
    </row>
    <row r="107" spans="1:22" x14ac:dyDescent="0.25">
      <c r="A107" s="69"/>
      <c r="B107" s="69"/>
      <c r="C107" s="69"/>
      <c r="D107" s="69"/>
      <c r="E107" s="69"/>
      <c r="F107" s="69" t="s">
        <v>196</v>
      </c>
      <c r="G107" s="69"/>
      <c r="H107" s="71">
        <v>1839.51</v>
      </c>
      <c r="I107" s="71">
        <v>1839.51</v>
      </c>
      <c r="J107" s="71">
        <v>1839.51</v>
      </c>
      <c r="K107" s="71">
        <v>1839.51</v>
      </c>
      <c r="L107" s="71">
        <v>1839.51</v>
      </c>
      <c r="M107" s="71">
        <v>38850.51</v>
      </c>
      <c r="N107" s="71">
        <v>2386.4299999999998</v>
      </c>
      <c r="O107" s="71">
        <v>2234.81</v>
      </c>
      <c r="P107" s="233">
        <v>2234.81</v>
      </c>
      <c r="Q107" s="80">
        <f t="shared" si="17"/>
        <v>54904.109999999993</v>
      </c>
      <c r="R107" s="83">
        <v>33137.1</v>
      </c>
      <c r="S107" s="83">
        <f t="shared" si="18"/>
        <v>21767.01</v>
      </c>
      <c r="T107" s="171">
        <f t="shared" si="19"/>
        <v>1.6568773368822256</v>
      </c>
      <c r="U107" s="238">
        <v>44182.8</v>
      </c>
      <c r="V107" t="s">
        <v>1079</v>
      </c>
    </row>
    <row r="108" spans="1:22" x14ac:dyDescent="0.25">
      <c r="A108" s="69"/>
      <c r="B108" s="69"/>
      <c r="C108" s="69"/>
      <c r="D108" s="69"/>
      <c r="E108" s="69"/>
      <c r="F108" s="69" t="s">
        <v>197</v>
      </c>
      <c r="G108" s="69"/>
      <c r="H108" s="71">
        <v>833.34</v>
      </c>
      <c r="I108" s="71">
        <v>833.42</v>
      </c>
      <c r="J108" s="71">
        <v>833.42</v>
      </c>
      <c r="K108" s="71">
        <v>833.42</v>
      </c>
      <c r="L108" s="71">
        <v>833.42</v>
      </c>
      <c r="M108" s="71">
        <v>1281.6099999999999</v>
      </c>
      <c r="N108" s="71">
        <v>1740.04</v>
      </c>
      <c r="O108" s="71">
        <v>2458.7199999999998</v>
      </c>
      <c r="P108" s="233">
        <v>958.56</v>
      </c>
      <c r="Q108" s="80">
        <f t="shared" si="17"/>
        <v>10605.949999999999</v>
      </c>
      <c r="R108" s="83">
        <v>3862.59</v>
      </c>
      <c r="S108" s="83">
        <f t="shared" si="18"/>
        <v>6743.36</v>
      </c>
      <c r="T108" s="171">
        <f t="shared" si="19"/>
        <v>2.7458130425439919</v>
      </c>
      <c r="U108" s="238">
        <v>5150.1000000000004</v>
      </c>
    </row>
    <row r="109" spans="1:22" x14ac:dyDescent="0.25">
      <c r="A109" s="69"/>
      <c r="B109" s="69"/>
      <c r="C109" s="69"/>
      <c r="D109" s="69"/>
      <c r="E109" s="69"/>
      <c r="F109" s="69" t="s">
        <v>198</v>
      </c>
      <c r="G109" s="69"/>
      <c r="H109" s="71">
        <v>5810.18</v>
      </c>
      <c r="I109" s="71">
        <v>5322.03</v>
      </c>
      <c r="J109" s="71">
        <v>5811.26</v>
      </c>
      <c r="K109" s="71">
        <v>5505.86</v>
      </c>
      <c r="L109" s="71">
        <v>5811.27</v>
      </c>
      <c r="M109" s="71">
        <v>6161.14</v>
      </c>
      <c r="N109" s="71">
        <v>6161.14</v>
      </c>
      <c r="O109" s="71">
        <v>6161.14</v>
      </c>
      <c r="P109" s="233">
        <v>6161.14</v>
      </c>
      <c r="Q109" s="80">
        <f t="shared" si="17"/>
        <v>52905.16</v>
      </c>
      <c r="R109" s="83">
        <v>52722.15</v>
      </c>
      <c r="S109" s="83">
        <f t="shared" si="18"/>
        <v>183.01</v>
      </c>
      <c r="T109" s="171">
        <f t="shared" si="19"/>
        <v>1.0034712165569879</v>
      </c>
      <c r="U109" s="238">
        <v>70296.179999999993</v>
      </c>
    </row>
    <row r="110" spans="1:22" x14ac:dyDescent="0.25">
      <c r="A110" s="69"/>
      <c r="B110" s="69"/>
      <c r="C110" s="69"/>
      <c r="D110" s="69"/>
      <c r="E110" s="69"/>
      <c r="F110" s="69" t="s">
        <v>199</v>
      </c>
      <c r="G110" s="69"/>
      <c r="H110" s="71">
        <v>0</v>
      </c>
      <c r="I110" s="71">
        <v>0</v>
      </c>
      <c r="J110" s="71">
        <v>0</v>
      </c>
      <c r="K110" s="71">
        <v>0</v>
      </c>
      <c r="L110" s="71">
        <v>0</v>
      </c>
      <c r="M110" s="71">
        <v>0</v>
      </c>
      <c r="N110" s="71">
        <v>383.49</v>
      </c>
      <c r="O110" s="71">
        <v>99.84</v>
      </c>
      <c r="P110" s="233">
        <v>34.33</v>
      </c>
      <c r="Q110" s="80">
        <f t="shared" si="17"/>
        <v>517.66000000000008</v>
      </c>
      <c r="R110" s="83">
        <v>307.8</v>
      </c>
      <c r="S110" s="83">
        <f t="shared" si="18"/>
        <v>209.86</v>
      </c>
      <c r="T110" s="171">
        <f t="shared" si="19"/>
        <v>1.6818063677712802</v>
      </c>
      <c r="U110" s="238">
        <v>410.4</v>
      </c>
    </row>
    <row r="111" spans="1:22" x14ac:dyDescent="0.25">
      <c r="A111" s="69"/>
      <c r="B111" s="69"/>
      <c r="C111" s="69"/>
      <c r="D111" s="69"/>
      <c r="E111" s="69"/>
      <c r="F111" s="69" t="s">
        <v>200</v>
      </c>
      <c r="G111" s="69"/>
      <c r="H111" s="71">
        <v>95.44</v>
      </c>
      <c r="I111" s="71">
        <v>95.44</v>
      </c>
      <c r="J111" s="71">
        <v>95.44</v>
      </c>
      <c r="K111" s="71">
        <v>95.44</v>
      </c>
      <c r="L111" s="71">
        <v>143.05000000000001</v>
      </c>
      <c r="M111" s="71">
        <v>143.05000000000001</v>
      </c>
      <c r="N111" s="71">
        <v>143.05000000000001</v>
      </c>
      <c r="O111" s="71">
        <v>143.05000000000001</v>
      </c>
      <c r="P111" s="233">
        <v>143.05000000000001</v>
      </c>
      <c r="Q111" s="80">
        <f t="shared" si="17"/>
        <v>1097.0099999999998</v>
      </c>
      <c r="R111" s="83">
        <v>1213.69</v>
      </c>
      <c r="S111" s="83">
        <f t="shared" si="18"/>
        <v>-116.68</v>
      </c>
      <c r="T111" s="171">
        <f t="shared" si="19"/>
        <v>0.90386342476250092</v>
      </c>
      <c r="U111" s="238">
        <v>1618.24</v>
      </c>
      <c r="V111" t="s">
        <v>1070</v>
      </c>
    </row>
    <row r="112" spans="1:22" x14ac:dyDescent="0.25">
      <c r="A112" s="69"/>
      <c r="B112" s="69"/>
      <c r="C112" s="69"/>
      <c r="D112" s="69"/>
      <c r="E112" s="69"/>
      <c r="F112" s="69" t="s">
        <v>201</v>
      </c>
      <c r="G112" s="69"/>
      <c r="H112" s="71">
        <v>650</v>
      </c>
      <c r="I112" s="71">
        <v>650</v>
      </c>
      <c r="J112" s="71">
        <v>650</v>
      </c>
      <c r="K112" s="71">
        <v>-779.28</v>
      </c>
      <c r="L112" s="71">
        <v>150</v>
      </c>
      <c r="M112" s="71">
        <v>150</v>
      </c>
      <c r="N112" s="71">
        <v>225</v>
      </c>
      <c r="O112" s="71">
        <v>950</v>
      </c>
      <c r="P112" s="233">
        <v>40126</v>
      </c>
      <c r="Q112" s="80">
        <f t="shared" si="17"/>
        <v>42771.72</v>
      </c>
      <c r="R112" s="83">
        <v>4500</v>
      </c>
      <c r="S112" s="83">
        <f t="shared" si="18"/>
        <v>38271.72</v>
      </c>
      <c r="T112" s="171">
        <f t="shared" si="19"/>
        <v>9.5048266666666663</v>
      </c>
      <c r="U112" s="238">
        <v>6000</v>
      </c>
      <c r="V112" t="s">
        <v>1617</v>
      </c>
    </row>
    <row r="113" spans="1:22" x14ac:dyDescent="0.25">
      <c r="A113" s="69"/>
      <c r="B113" s="69"/>
      <c r="C113" s="69"/>
      <c r="D113" s="69"/>
      <c r="E113" s="69"/>
      <c r="F113" s="69" t="s">
        <v>202</v>
      </c>
      <c r="G113" s="69"/>
      <c r="H113" s="71"/>
      <c r="I113" s="71"/>
      <c r="J113" s="71"/>
      <c r="K113" s="71"/>
      <c r="L113" s="71"/>
      <c r="M113" s="71"/>
      <c r="N113" s="71"/>
      <c r="O113" s="71"/>
      <c r="P113" s="233"/>
      <c r="Q113" s="80"/>
      <c r="R113" s="83"/>
      <c r="S113" s="83"/>
      <c r="T113" s="171"/>
      <c r="U113" s="238"/>
    </row>
    <row r="114" spans="1:22" x14ac:dyDescent="0.25">
      <c r="A114" s="69"/>
      <c r="B114" s="69"/>
      <c r="C114" s="69"/>
      <c r="D114" s="69"/>
      <c r="E114" s="69"/>
      <c r="F114" s="69"/>
      <c r="G114" s="69" t="s">
        <v>203</v>
      </c>
      <c r="H114" s="71">
        <v>0</v>
      </c>
      <c r="I114" s="71">
        <v>8000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233">
        <v>0</v>
      </c>
      <c r="Q114" s="80">
        <f t="shared" si="17"/>
        <v>8000</v>
      </c>
      <c r="R114" s="83">
        <v>8625</v>
      </c>
      <c r="S114" s="83">
        <f t="shared" si="18"/>
        <v>-625</v>
      </c>
      <c r="T114" s="171">
        <f t="shared" si="19"/>
        <v>0.92753623188405798</v>
      </c>
      <c r="U114" s="238">
        <v>8625</v>
      </c>
      <c r="V114" t="s">
        <v>1021</v>
      </c>
    </row>
    <row r="115" spans="1:22" x14ac:dyDescent="0.25">
      <c r="A115" s="69"/>
      <c r="B115" s="69"/>
      <c r="C115" s="69"/>
      <c r="D115" s="69"/>
      <c r="E115" s="69"/>
      <c r="F115" s="69"/>
      <c r="G115" s="69" t="s">
        <v>204</v>
      </c>
      <c r="H115" s="71">
        <v>0</v>
      </c>
      <c r="I115" s="71">
        <v>200</v>
      </c>
      <c r="J115" s="71">
        <v>125</v>
      </c>
      <c r="K115" s="71">
        <v>0</v>
      </c>
      <c r="L115" s="71">
        <v>50</v>
      </c>
      <c r="M115" s="71">
        <v>2524</v>
      </c>
      <c r="N115" s="71">
        <v>314</v>
      </c>
      <c r="O115" s="71">
        <v>0</v>
      </c>
      <c r="P115" s="233">
        <v>0</v>
      </c>
      <c r="Q115" s="80">
        <f t="shared" si="17"/>
        <v>3213</v>
      </c>
      <c r="R115" s="83">
        <v>11478.01</v>
      </c>
      <c r="S115" s="83">
        <f t="shared" si="18"/>
        <v>-8265.01</v>
      </c>
      <c r="T115" s="171">
        <f t="shared" si="19"/>
        <v>0.27992657263759135</v>
      </c>
      <c r="U115" s="238">
        <v>15304</v>
      </c>
      <c r="V115" t="s">
        <v>1085</v>
      </c>
    </row>
    <row r="116" spans="1:22" x14ac:dyDescent="0.25">
      <c r="A116" s="69"/>
      <c r="B116" s="69"/>
      <c r="C116" s="69"/>
      <c r="D116" s="69"/>
      <c r="E116" s="69"/>
      <c r="F116" s="69"/>
      <c r="G116" s="69" t="s">
        <v>205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233">
        <v>0</v>
      </c>
      <c r="Q116" s="80">
        <f t="shared" si="17"/>
        <v>0</v>
      </c>
      <c r="R116" s="83">
        <v>1218.77</v>
      </c>
      <c r="S116" s="83">
        <f t="shared" si="18"/>
        <v>-1218.77</v>
      </c>
      <c r="T116" s="171">
        <f t="shared" si="19"/>
        <v>0</v>
      </c>
      <c r="U116" s="238">
        <v>1625</v>
      </c>
    </row>
    <row r="117" spans="1:22" x14ac:dyDescent="0.25">
      <c r="A117" s="69"/>
      <c r="B117" s="69"/>
      <c r="C117" s="69"/>
      <c r="D117" s="69"/>
      <c r="E117" s="69"/>
      <c r="F117" s="69"/>
      <c r="G117" s="69" t="s">
        <v>206</v>
      </c>
      <c r="H117" s="71">
        <v>0</v>
      </c>
      <c r="I117" s="71">
        <v>0</v>
      </c>
      <c r="J117" s="71">
        <v>0</v>
      </c>
      <c r="K117" s="71">
        <v>0</v>
      </c>
      <c r="L117" s="71">
        <v>0</v>
      </c>
      <c r="M117" s="71">
        <v>0</v>
      </c>
      <c r="N117" s="71">
        <v>0</v>
      </c>
      <c r="O117" s="71">
        <v>0</v>
      </c>
      <c r="P117" s="233">
        <v>0</v>
      </c>
      <c r="Q117" s="80">
        <f t="shared" si="17"/>
        <v>0</v>
      </c>
      <c r="R117" s="83">
        <v>16060.01</v>
      </c>
      <c r="S117" s="83">
        <f t="shared" si="18"/>
        <v>-16060.01</v>
      </c>
      <c r="T117" s="171">
        <f t="shared" si="19"/>
        <v>0</v>
      </c>
      <c r="U117" s="238">
        <v>21413.33</v>
      </c>
    </row>
    <row r="118" spans="1:22" x14ac:dyDescent="0.25">
      <c r="A118" s="69"/>
      <c r="B118" s="69"/>
      <c r="C118" s="69"/>
      <c r="D118" s="69"/>
      <c r="E118" s="69"/>
      <c r="F118" s="69"/>
      <c r="G118" s="69" t="s">
        <v>207</v>
      </c>
      <c r="H118" s="71">
        <v>5059</v>
      </c>
      <c r="I118" s="71">
        <v>5064.17</v>
      </c>
      <c r="J118" s="71">
        <v>5064.17</v>
      </c>
      <c r="K118" s="71">
        <v>5064.17</v>
      </c>
      <c r="L118" s="71">
        <v>5064.17</v>
      </c>
      <c r="M118" s="71">
        <v>8544.17</v>
      </c>
      <c r="N118" s="71">
        <v>5824.15</v>
      </c>
      <c r="O118" s="71">
        <v>5064.17</v>
      </c>
      <c r="P118" s="233">
        <v>5064.17</v>
      </c>
      <c r="Q118" s="80">
        <f t="shared" si="17"/>
        <v>49812.34</v>
      </c>
      <c r="R118" s="83">
        <v>45577.52</v>
      </c>
      <c r="S118" s="83">
        <f t="shared" si="18"/>
        <v>4234.82</v>
      </c>
      <c r="T118" s="171">
        <f t="shared" si="19"/>
        <v>1.0929146649488608</v>
      </c>
      <c r="U118" s="238">
        <v>60770</v>
      </c>
      <c r="V118" t="s">
        <v>1080</v>
      </c>
    </row>
    <row r="119" spans="1:22" x14ac:dyDescent="0.25">
      <c r="A119" s="69"/>
      <c r="B119" s="69"/>
      <c r="C119" s="69"/>
      <c r="D119" s="69"/>
      <c r="E119" s="69"/>
      <c r="F119" s="69"/>
      <c r="G119" s="69" t="s">
        <v>208</v>
      </c>
      <c r="H119" s="71">
        <v>0</v>
      </c>
      <c r="I119" s="71">
        <v>0</v>
      </c>
      <c r="J119" s="71">
        <v>10</v>
      </c>
      <c r="K119" s="71">
        <v>0</v>
      </c>
      <c r="L119" s="71">
        <v>0</v>
      </c>
      <c r="M119" s="71">
        <v>0</v>
      </c>
      <c r="N119" s="71">
        <v>0</v>
      </c>
      <c r="O119" s="71">
        <v>20</v>
      </c>
      <c r="P119" s="233">
        <v>48</v>
      </c>
      <c r="Q119" s="80">
        <f t="shared" si="17"/>
        <v>78</v>
      </c>
      <c r="R119" s="83">
        <v>921.77</v>
      </c>
      <c r="S119" s="83">
        <f t="shared" si="18"/>
        <v>-843.77</v>
      </c>
      <c r="T119" s="171">
        <f t="shared" si="19"/>
        <v>8.4619807544181302E-2</v>
      </c>
      <c r="U119" s="238">
        <v>1229</v>
      </c>
    </row>
    <row r="120" spans="1:22" ht="15.75" thickBot="1" x14ac:dyDescent="0.3">
      <c r="A120" s="69"/>
      <c r="B120" s="69"/>
      <c r="C120" s="69"/>
      <c r="D120" s="69"/>
      <c r="E120" s="69"/>
      <c r="F120" s="69"/>
      <c r="G120" s="69" t="s">
        <v>786</v>
      </c>
      <c r="H120" s="72">
        <v>157.04</v>
      </c>
      <c r="I120" s="72">
        <v>6000</v>
      </c>
      <c r="J120" s="72">
        <v>0</v>
      </c>
      <c r="K120" s="72">
        <v>250</v>
      </c>
      <c r="L120" s="72">
        <v>1500</v>
      </c>
      <c r="M120" s="145">
        <v>300</v>
      </c>
      <c r="N120" s="149">
        <v>200</v>
      </c>
      <c r="O120" s="150">
        <v>530</v>
      </c>
      <c r="P120" s="234">
        <v>150</v>
      </c>
      <c r="Q120" s="156">
        <f t="shared" si="17"/>
        <v>9087.0400000000009</v>
      </c>
      <c r="R120" s="85"/>
      <c r="S120" s="85">
        <f t="shared" si="18"/>
        <v>9087.0400000000009</v>
      </c>
      <c r="T120" s="172">
        <f t="shared" si="19"/>
        <v>0</v>
      </c>
      <c r="U120" s="239"/>
      <c r="V120" t="s">
        <v>1034</v>
      </c>
    </row>
    <row r="121" spans="1:22" x14ac:dyDescent="0.25">
      <c r="A121" s="69"/>
      <c r="B121" s="69"/>
      <c r="C121" s="69"/>
      <c r="D121" s="69"/>
      <c r="E121" s="69"/>
      <c r="F121" s="69" t="s">
        <v>209</v>
      </c>
      <c r="G121" s="69"/>
      <c r="H121" s="71">
        <f t="shared" ref="H121:I121" si="25">SUM(H114:H120)</f>
        <v>5216.04</v>
      </c>
      <c r="I121" s="71">
        <f t="shared" si="25"/>
        <v>19264.169999999998</v>
      </c>
      <c r="J121" s="71">
        <f>ROUND(SUM(J113:J120),5)</f>
        <v>5199.17</v>
      </c>
      <c r="K121" s="71">
        <f t="shared" ref="K121:N121" si="26">SUM(K114:K120)</f>
        <v>5314.17</v>
      </c>
      <c r="L121" s="71">
        <f t="shared" si="26"/>
        <v>6614.17</v>
      </c>
      <c r="M121" s="71">
        <f t="shared" si="26"/>
        <v>11368.17</v>
      </c>
      <c r="N121" s="71">
        <f t="shared" si="26"/>
        <v>6338.15</v>
      </c>
      <c r="O121" s="71">
        <f>ROUND(SUM(O113:O120),5)</f>
        <v>5614.17</v>
      </c>
      <c r="P121" s="233">
        <f>ROUND(SUM(P113:P120),5)</f>
        <v>5262.17</v>
      </c>
      <c r="Q121" s="80">
        <f t="shared" si="17"/>
        <v>70190.37999999999</v>
      </c>
      <c r="R121" s="83">
        <v>83881.08</v>
      </c>
      <c r="S121" s="83">
        <f t="shared" si="18"/>
        <v>-13690.7</v>
      </c>
      <c r="T121" s="171">
        <f t="shared" si="19"/>
        <v>0.83678440954742106</v>
      </c>
      <c r="U121" s="238">
        <f>ROUND(SUM(U113:U120),5)</f>
        <v>108966.33</v>
      </c>
    </row>
    <row r="122" spans="1:22" x14ac:dyDescent="0.25">
      <c r="A122" s="69"/>
      <c r="B122" s="69"/>
      <c r="C122" s="69"/>
      <c r="D122" s="69"/>
      <c r="E122" s="69"/>
      <c r="F122" s="69" t="s">
        <v>210</v>
      </c>
      <c r="G122" s="69"/>
      <c r="H122" s="71"/>
      <c r="I122" s="71"/>
      <c r="J122" s="71"/>
      <c r="K122" s="71"/>
      <c r="L122" s="71"/>
      <c r="M122" s="71"/>
      <c r="N122" s="71"/>
      <c r="O122" s="71"/>
      <c r="P122" s="233"/>
      <c r="Q122" s="80"/>
      <c r="R122" s="83"/>
      <c r="S122" s="83"/>
      <c r="T122" s="171"/>
      <c r="U122" s="238"/>
    </row>
    <row r="123" spans="1:22" ht="15.75" thickBot="1" x14ac:dyDescent="0.3">
      <c r="A123" s="69"/>
      <c r="B123" s="69"/>
      <c r="C123" s="69"/>
      <c r="D123" s="69"/>
      <c r="E123" s="69"/>
      <c r="F123" s="69"/>
      <c r="G123" s="69" t="s">
        <v>211</v>
      </c>
      <c r="H123" s="72">
        <v>671.78</v>
      </c>
      <c r="I123" s="72">
        <v>193.88</v>
      </c>
      <c r="J123" s="72">
        <v>227.28</v>
      </c>
      <c r="K123" s="72">
        <v>923.42</v>
      </c>
      <c r="L123" s="72">
        <v>125.74</v>
      </c>
      <c r="M123" s="145">
        <v>1099.3</v>
      </c>
      <c r="N123" s="149">
        <v>932.29</v>
      </c>
      <c r="O123" s="150">
        <v>372</v>
      </c>
      <c r="P123" s="234">
        <v>617</v>
      </c>
      <c r="Q123" s="156">
        <f t="shared" si="17"/>
        <v>5162.6899999999996</v>
      </c>
      <c r="R123" s="85">
        <v>5858.91</v>
      </c>
      <c r="S123" s="85">
        <f t="shared" si="18"/>
        <v>-696.22</v>
      </c>
      <c r="T123" s="172">
        <f t="shared" si="19"/>
        <v>0.88116902290699117</v>
      </c>
      <c r="U123" s="239">
        <v>7811.88</v>
      </c>
    </row>
    <row r="124" spans="1:22" x14ac:dyDescent="0.25">
      <c r="A124" s="69"/>
      <c r="B124" s="69"/>
      <c r="C124" s="69"/>
      <c r="D124" s="69"/>
      <c r="E124" s="69"/>
      <c r="F124" s="69" t="s">
        <v>212</v>
      </c>
      <c r="G124" s="69"/>
      <c r="H124" s="71">
        <f t="shared" ref="H124:I124" si="27">SUM(H123)</f>
        <v>671.78</v>
      </c>
      <c r="I124" s="71">
        <f t="shared" si="27"/>
        <v>193.88</v>
      </c>
      <c r="J124" s="71">
        <f>ROUND(SUM(J122:J123),5)</f>
        <v>227.28</v>
      </c>
      <c r="K124" s="71">
        <f t="shared" ref="K124:N124" si="28">SUM(K123)</f>
        <v>923.42</v>
      </c>
      <c r="L124" s="71">
        <f t="shared" si="28"/>
        <v>125.74</v>
      </c>
      <c r="M124" s="71">
        <f t="shared" si="28"/>
        <v>1099.3</v>
      </c>
      <c r="N124" s="71">
        <f t="shared" si="28"/>
        <v>932.29</v>
      </c>
      <c r="O124" s="71">
        <f>ROUND(SUM(O122:O123),5)</f>
        <v>372</v>
      </c>
      <c r="P124" s="233">
        <f>ROUND(SUM(P122:P123),5)</f>
        <v>617</v>
      </c>
      <c r="Q124" s="80">
        <f t="shared" si="17"/>
        <v>5162.6899999999996</v>
      </c>
      <c r="R124" s="83">
        <v>5858.91</v>
      </c>
      <c r="S124" s="83">
        <f t="shared" si="18"/>
        <v>-696.22</v>
      </c>
      <c r="T124" s="171">
        <f t="shared" si="19"/>
        <v>0.88116902290699117</v>
      </c>
      <c r="U124" s="238">
        <f>ROUND(SUM(U122:U123),5)</f>
        <v>7811.88</v>
      </c>
    </row>
    <row r="125" spans="1:22" x14ac:dyDescent="0.25">
      <c r="A125" s="69"/>
      <c r="B125" s="69"/>
      <c r="C125" s="69"/>
      <c r="D125" s="69"/>
      <c r="E125" s="69"/>
      <c r="F125" s="69" t="s">
        <v>213</v>
      </c>
      <c r="G125" s="69"/>
      <c r="H125" s="71"/>
      <c r="I125" s="71"/>
      <c r="J125" s="71"/>
      <c r="K125" s="71"/>
      <c r="L125" s="71"/>
      <c r="M125" s="71"/>
      <c r="N125" s="71"/>
      <c r="O125" s="71"/>
      <c r="P125" s="233"/>
      <c r="Q125" s="80"/>
      <c r="R125" s="83"/>
      <c r="S125" s="83"/>
      <c r="T125" s="171"/>
      <c r="U125" s="238"/>
    </row>
    <row r="126" spans="1:22" x14ac:dyDescent="0.25">
      <c r="A126" s="69"/>
      <c r="B126" s="69"/>
      <c r="C126" s="69"/>
      <c r="D126" s="69"/>
      <c r="E126" s="69"/>
      <c r="F126" s="69"/>
      <c r="G126" s="69" t="s">
        <v>214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8.41</v>
      </c>
      <c r="P126" s="233">
        <v>0</v>
      </c>
      <c r="Q126" s="80">
        <f t="shared" si="17"/>
        <v>8.41</v>
      </c>
      <c r="R126" s="83">
        <v>724.28</v>
      </c>
      <c r="S126" s="83">
        <f t="shared" si="18"/>
        <v>-715.87</v>
      </c>
      <c r="T126" s="171">
        <f t="shared" si="19"/>
        <v>1.1611531451924671E-2</v>
      </c>
      <c r="U126" s="238">
        <v>965.69</v>
      </c>
    </row>
    <row r="127" spans="1:22" x14ac:dyDescent="0.25">
      <c r="A127" s="69"/>
      <c r="B127" s="69"/>
      <c r="C127" s="69"/>
      <c r="D127" s="69"/>
      <c r="E127" s="69"/>
      <c r="F127" s="69"/>
      <c r="G127" s="69" t="s">
        <v>794</v>
      </c>
      <c r="H127" s="71">
        <v>0</v>
      </c>
      <c r="I127" s="71">
        <v>0</v>
      </c>
      <c r="J127" s="71">
        <v>0</v>
      </c>
      <c r="K127" s="71">
        <v>0</v>
      </c>
      <c r="L127" s="71">
        <v>0</v>
      </c>
      <c r="M127" s="71">
        <v>0</v>
      </c>
      <c r="N127" s="71">
        <v>0</v>
      </c>
      <c r="O127" s="71">
        <v>0</v>
      </c>
      <c r="P127" s="233">
        <v>0</v>
      </c>
      <c r="Q127" s="80">
        <f t="shared" si="17"/>
        <v>0</v>
      </c>
      <c r="R127" s="83">
        <v>0</v>
      </c>
      <c r="S127" s="83"/>
      <c r="T127" s="171"/>
      <c r="U127" s="238">
        <v>0</v>
      </c>
    </row>
    <row r="128" spans="1:22" x14ac:dyDescent="0.25">
      <c r="A128" s="69"/>
      <c r="B128" s="69"/>
      <c r="C128" s="69"/>
      <c r="D128" s="69"/>
      <c r="E128" s="69"/>
      <c r="F128" s="69"/>
      <c r="G128" s="69" t="s">
        <v>215</v>
      </c>
      <c r="H128" s="71">
        <v>526</v>
      </c>
      <c r="I128" s="71">
        <v>0</v>
      </c>
      <c r="J128" s="71">
        <v>0</v>
      </c>
      <c r="K128" s="71">
        <v>254</v>
      </c>
      <c r="L128" s="71">
        <v>0</v>
      </c>
      <c r="M128" s="71">
        <v>0</v>
      </c>
      <c r="N128" s="71">
        <v>0</v>
      </c>
      <c r="O128" s="71">
        <v>3946.86</v>
      </c>
      <c r="P128" s="233">
        <v>-54</v>
      </c>
      <c r="Q128" s="80">
        <f t="shared" si="17"/>
        <v>4672.8600000000006</v>
      </c>
      <c r="R128" s="83">
        <v>852.62</v>
      </c>
      <c r="S128" s="83">
        <f t="shared" si="18"/>
        <v>3820.24</v>
      </c>
      <c r="T128" s="171">
        <f t="shared" si="19"/>
        <v>5.4805892425699616</v>
      </c>
      <c r="U128" s="238">
        <v>1136.81</v>
      </c>
      <c r="V128" t="s">
        <v>1123</v>
      </c>
    </row>
    <row r="129" spans="1:22" x14ac:dyDescent="0.25">
      <c r="A129" s="69"/>
      <c r="B129" s="69"/>
      <c r="C129" s="69"/>
      <c r="D129" s="69"/>
      <c r="E129" s="69"/>
      <c r="F129" s="69"/>
      <c r="G129" s="69" t="s">
        <v>216</v>
      </c>
      <c r="H129" s="71">
        <v>0</v>
      </c>
      <c r="I129" s="71">
        <v>0</v>
      </c>
      <c r="J129" s="71">
        <v>0</v>
      </c>
      <c r="K129" s="71">
        <v>0</v>
      </c>
      <c r="L129" s="71">
        <v>12</v>
      </c>
      <c r="M129" s="71">
        <v>0</v>
      </c>
      <c r="N129" s="71">
        <v>0</v>
      </c>
      <c r="O129" s="71">
        <v>46.07</v>
      </c>
      <c r="P129" s="233">
        <v>0</v>
      </c>
      <c r="Q129" s="80">
        <f t="shared" si="17"/>
        <v>58.07</v>
      </c>
      <c r="R129" s="83">
        <v>391.81</v>
      </c>
      <c r="S129" s="83">
        <f t="shared" si="18"/>
        <v>-333.74</v>
      </c>
      <c r="T129" s="171">
        <f t="shared" si="19"/>
        <v>0.14820959138357878</v>
      </c>
      <c r="U129" s="238">
        <v>522.4</v>
      </c>
      <c r="V129" t="s">
        <v>1071</v>
      </c>
    </row>
    <row r="130" spans="1:22" x14ac:dyDescent="0.25">
      <c r="A130" s="69"/>
      <c r="B130" s="69"/>
      <c r="C130" s="69"/>
      <c r="D130" s="69"/>
      <c r="E130" s="69"/>
      <c r="F130" s="69"/>
      <c r="G130" s="69" t="s">
        <v>217</v>
      </c>
      <c r="H130" s="71">
        <v>0</v>
      </c>
      <c r="I130" s="71">
        <v>0</v>
      </c>
      <c r="J130" s="71">
        <v>0</v>
      </c>
      <c r="K130" s="71">
        <v>296.48</v>
      </c>
      <c r="L130" s="71">
        <v>0</v>
      </c>
      <c r="M130" s="71">
        <v>0</v>
      </c>
      <c r="N130" s="71">
        <v>0</v>
      </c>
      <c r="O130" s="71">
        <v>0</v>
      </c>
      <c r="P130" s="233">
        <v>0</v>
      </c>
      <c r="Q130" s="80">
        <f t="shared" si="17"/>
        <v>296.48</v>
      </c>
      <c r="R130" s="83">
        <v>367.78</v>
      </c>
      <c r="S130" s="83">
        <f t="shared" si="18"/>
        <v>-71.3</v>
      </c>
      <c r="T130" s="171">
        <f t="shared" si="19"/>
        <v>0.8061341019087499</v>
      </c>
      <c r="U130" s="238">
        <v>490.36</v>
      </c>
      <c r="V130" t="s">
        <v>1048</v>
      </c>
    </row>
    <row r="131" spans="1:22" ht="15.75" thickBot="1" x14ac:dyDescent="0.3">
      <c r="A131" s="69"/>
      <c r="B131" s="69"/>
      <c r="C131" s="69"/>
      <c r="D131" s="69"/>
      <c r="E131" s="69"/>
      <c r="F131" s="69"/>
      <c r="G131" s="69" t="s">
        <v>218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145">
        <v>0</v>
      </c>
      <c r="N131" s="149">
        <v>0</v>
      </c>
      <c r="O131" s="150">
        <v>345.36</v>
      </c>
      <c r="P131" s="234">
        <v>0</v>
      </c>
      <c r="Q131" s="156">
        <f t="shared" si="17"/>
        <v>345.36</v>
      </c>
      <c r="R131" s="85">
        <v>0</v>
      </c>
      <c r="S131" s="85">
        <f t="shared" si="18"/>
        <v>345.36</v>
      </c>
      <c r="T131" s="172">
        <f t="shared" si="19"/>
        <v>0</v>
      </c>
      <c r="U131" s="239">
        <v>0</v>
      </c>
    </row>
    <row r="132" spans="1:22" x14ac:dyDescent="0.25">
      <c r="A132" s="69"/>
      <c r="B132" s="69"/>
      <c r="C132" s="69"/>
      <c r="D132" s="69"/>
      <c r="E132" s="69"/>
      <c r="F132" s="69" t="s">
        <v>219</v>
      </c>
      <c r="G132" s="69"/>
      <c r="H132" s="71">
        <f t="shared" ref="H132:I132" si="29">SUM(H126:H131)</f>
        <v>526</v>
      </c>
      <c r="I132" s="71">
        <f t="shared" si="29"/>
        <v>0</v>
      </c>
      <c r="J132" s="71">
        <f>ROUND(SUM(J125:J131),5)</f>
        <v>0</v>
      </c>
      <c r="K132" s="71">
        <f>SUM(K126:K131)</f>
        <v>550.48</v>
      </c>
      <c r="L132" s="71">
        <f t="shared" ref="L132:N132" si="30">SUM(L126:L131)</f>
        <v>12</v>
      </c>
      <c r="M132" s="71">
        <f t="shared" si="30"/>
        <v>0</v>
      </c>
      <c r="N132" s="71">
        <f t="shared" si="30"/>
        <v>0</v>
      </c>
      <c r="O132" s="71">
        <f>ROUND(SUM(O125:O131),5)</f>
        <v>4346.7</v>
      </c>
      <c r="P132" s="233">
        <f>ROUND(SUM(P125:P131),5)</f>
        <v>-54</v>
      </c>
      <c r="Q132" s="80">
        <f t="shared" si="17"/>
        <v>5381.18</v>
      </c>
      <c r="R132" s="83">
        <v>2336.4899999999998</v>
      </c>
      <c r="S132" s="83">
        <f t="shared" si="18"/>
        <v>3044.69</v>
      </c>
      <c r="T132" s="171">
        <f t="shared" si="19"/>
        <v>2.3031042289930626</v>
      </c>
      <c r="U132" s="238">
        <f>ROUND(SUM(U125:U131),5)</f>
        <v>3115.26</v>
      </c>
    </row>
    <row r="133" spans="1:22" x14ac:dyDescent="0.25">
      <c r="A133" s="69"/>
      <c r="B133" s="69"/>
      <c r="C133" s="69"/>
      <c r="D133" s="69"/>
      <c r="E133" s="69"/>
      <c r="F133" s="69" t="s">
        <v>220</v>
      </c>
      <c r="G133" s="69"/>
      <c r="H133" s="71">
        <v>70</v>
      </c>
      <c r="I133" s="71">
        <v>-240.31</v>
      </c>
      <c r="J133" s="71">
        <v>261.06</v>
      </c>
      <c r="K133" s="71">
        <v>220.99</v>
      </c>
      <c r="L133" s="71">
        <v>233.14</v>
      </c>
      <c r="M133" s="71">
        <v>233.3</v>
      </c>
      <c r="N133" s="71">
        <v>194.25</v>
      </c>
      <c r="O133" s="71">
        <v>194.25</v>
      </c>
      <c r="P133" s="233">
        <v>223.93</v>
      </c>
      <c r="Q133" s="80">
        <f t="shared" si="17"/>
        <v>1390.6100000000001</v>
      </c>
      <c r="R133" s="83">
        <v>3378.6</v>
      </c>
      <c r="S133" s="83">
        <f t="shared" si="18"/>
        <v>-1987.99</v>
      </c>
      <c r="T133" s="171">
        <f t="shared" si="19"/>
        <v>0.41159355946249931</v>
      </c>
      <c r="U133" s="238">
        <v>4504.7700000000004</v>
      </c>
      <c r="V133" t="s">
        <v>1035</v>
      </c>
    </row>
    <row r="134" spans="1:22" x14ac:dyDescent="0.25">
      <c r="A134" s="69"/>
      <c r="B134" s="69"/>
      <c r="C134" s="69"/>
      <c r="D134" s="69"/>
      <c r="E134" s="69"/>
      <c r="F134" s="69" t="s">
        <v>221</v>
      </c>
      <c r="G134" s="69"/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233">
        <v>0</v>
      </c>
      <c r="Q134" s="80">
        <f t="shared" si="17"/>
        <v>0</v>
      </c>
      <c r="R134" s="83">
        <v>345.49</v>
      </c>
      <c r="S134" s="83">
        <f t="shared" si="18"/>
        <v>-345.49</v>
      </c>
      <c r="T134" s="171">
        <f t="shared" si="19"/>
        <v>0</v>
      </c>
      <c r="U134" s="238">
        <v>460.63</v>
      </c>
    </row>
    <row r="135" spans="1:22" x14ac:dyDescent="0.25">
      <c r="A135" s="69"/>
      <c r="B135" s="69"/>
      <c r="C135" s="69"/>
      <c r="D135" s="69"/>
      <c r="E135" s="69"/>
      <c r="F135" s="69" t="s">
        <v>222</v>
      </c>
      <c r="G135" s="69"/>
      <c r="H135" s="71">
        <v>1436</v>
      </c>
      <c r="I135" s="71">
        <v>0</v>
      </c>
      <c r="J135" s="71">
        <v>0</v>
      </c>
      <c r="K135" s="71">
        <v>0</v>
      </c>
      <c r="L135" s="71">
        <v>0</v>
      </c>
      <c r="M135" s="71">
        <v>0</v>
      </c>
      <c r="N135" s="71">
        <v>0</v>
      </c>
      <c r="O135" s="71">
        <v>0</v>
      </c>
      <c r="P135" s="233">
        <v>0</v>
      </c>
      <c r="Q135" s="80">
        <f t="shared" si="17"/>
        <v>1436</v>
      </c>
      <c r="R135" s="83">
        <v>1758.01</v>
      </c>
      <c r="S135" s="83">
        <f t="shared" si="18"/>
        <v>-322.01</v>
      </c>
      <c r="T135" s="171">
        <f t="shared" si="19"/>
        <v>0.81683266875615046</v>
      </c>
      <c r="U135" s="238">
        <v>2344</v>
      </c>
    </row>
    <row r="136" spans="1:22" x14ac:dyDescent="0.25">
      <c r="A136" s="69"/>
      <c r="B136" s="69"/>
      <c r="C136" s="69"/>
      <c r="D136" s="69"/>
      <c r="E136" s="69"/>
      <c r="F136" s="69" t="s">
        <v>223</v>
      </c>
      <c r="G136" s="69"/>
      <c r="H136" s="71"/>
      <c r="I136" s="71"/>
      <c r="J136" s="71"/>
      <c r="K136" s="71"/>
      <c r="L136" s="71"/>
      <c r="M136" s="71"/>
      <c r="N136" s="71"/>
      <c r="O136" s="71"/>
      <c r="P136" s="233"/>
      <c r="Q136" s="80"/>
      <c r="R136" s="83"/>
      <c r="S136" s="83"/>
      <c r="T136" s="171"/>
      <c r="U136" s="238"/>
    </row>
    <row r="137" spans="1:22" x14ac:dyDescent="0.25">
      <c r="A137" s="69"/>
      <c r="B137" s="69"/>
      <c r="C137" s="69"/>
      <c r="D137" s="69"/>
      <c r="E137" s="69"/>
      <c r="F137" s="69"/>
      <c r="G137" s="69" t="s">
        <v>224</v>
      </c>
      <c r="H137" s="71">
        <v>0</v>
      </c>
      <c r="I137" s="71">
        <v>17.8</v>
      </c>
      <c r="J137" s="71">
        <v>0</v>
      </c>
      <c r="K137" s="71">
        <v>234</v>
      </c>
      <c r="L137" s="71">
        <v>0</v>
      </c>
      <c r="M137" s="71">
        <v>0</v>
      </c>
      <c r="N137" s="71">
        <v>33.950000000000003</v>
      </c>
      <c r="O137" s="71">
        <v>0</v>
      </c>
      <c r="P137" s="233">
        <v>0</v>
      </c>
      <c r="Q137" s="80">
        <f t="shared" si="17"/>
        <v>285.75</v>
      </c>
      <c r="R137" s="83">
        <v>240.39</v>
      </c>
      <c r="S137" s="83">
        <f t="shared" si="18"/>
        <v>45.36</v>
      </c>
      <c r="T137" s="171">
        <f t="shared" si="19"/>
        <v>1.1886933732684388</v>
      </c>
      <c r="U137" s="238">
        <v>320.5</v>
      </c>
      <c r="V137" t="s">
        <v>1049</v>
      </c>
    </row>
    <row r="138" spans="1:22" ht="15.75" thickBot="1" x14ac:dyDescent="0.3">
      <c r="A138" s="69"/>
      <c r="B138" s="69"/>
      <c r="C138" s="69"/>
      <c r="D138" s="69"/>
      <c r="E138" s="69"/>
      <c r="F138" s="69"/>
      <c r="G138" s="69" t="s">
        <v>225</v>
      </c>
      <c r="H138" s="72">
        <v>3376.97</v>
      </c>
      <c r="I138" s="72">
        <v>3637.52</v>
      </c>
      <c r="J138" s="72">
        <v>3376.97</v>
      </c>
      <c r="K138" s="72">
        <v>3376.97</v>
      </c>
      <c r="L138" s="72">
        <v>3376.97</v>
      </c>
      <c r="M138" s="145">
        <v>3376.97</v>
      </c>
      <c r="N138" s="149">
        <v>3382.37</v>
      </c>
      <c r="O138" s="150">
        <v>3382.37</v>
      </c>
      <c r="P138" s="234">
        <v>3382.37</v>
      </c>
      <c r="Q138" s="156">
        <f t="shared" si="17"/>
        <v>30669.479999999996</v>
      </c>
      <c r="R138" s="85">
        <v>32191.05</v>
      </c>
      <c r="S138" s="85">
        <f t="shared" si="18"/>
        <v>-1521.57</v>
      </c>
      <c r="T138" s="172">
        <f t="shared" si="19"/>
        <v>0.95273313545224514</v>
      </c>
      <c r="U138" s="239">
        <v>42921.39</v>
      </c>
    </row>
    <row r="139" spans="1:22" x14ac:dyDescent="0.25">
      <c r="A139" s="69"/>
      <c r="B139" s="69"/>
      <c r="C139" s="69"/>
      <c r="D139" s="69"/>
      <c r="E139" s="69"/>
      <c r="F139" s="69" t="s">
        <v>227</v>
      </c>
      <c r="G139" s="69"/>
      <c r="H139" s="71">
        <f t="shared" ref="H139" si="31">SUM(H137:H138)</f>
        <v>3376.97</v>
      </c>
      <c r="I139" s="71">
        <f>SUM(I137:I138)</f>
        <v>3655.32</v>
      </c>
      <c r="J139" s="71">
        <f>ROUND(SUM(J136:J138),5)</f>
        <v>3376.97</v>
      </c>
      <c r="K139" s="71">
        <f t="shared" ref="K139:N139" si="32">SUM(K137:K138)</f>
        <v>3610.97</v>
      </c>
      <c r="L139" s="71">
        <f t="shared" si="32"/>
        <v>3376.97</v>
      </c>
      <c r="M139" s="71">
        <f t="shared" si="32"/>
        <v>3376.97</v>
      </c>
      <c r="N139" s="71">
        <f t="shared" si="32"/>
        <v>3416.3199999999997</v>
      </c>
      <c r="O139" s="71">
        <f>ROUND(SUM(O136:O138),5)</f>
        <v>3382.37</v>
      </c>
      <c r="P139" s="233">
        <f>ROUND(SUM(P136:P138),5)</f>
        <v>3382.37</v>
      </c>
      <c r="Q139" s="80">
        <f t="shared" si="17"/>
        <v>30955.23</v>
      </c>
      <c r="R139" s="83">
        <v>32431.439999999999</v>
      </c>
      <c r="S139" s="83">
        <f t="shared" si="18"/>
        <v>-1476.21</v>
      </c>
      <c r="T139" s="171">
        <f t="shared" si="19"/>
        <v>0.95448213215324396</v>
      </c>
      <c r="U139" s="238">
        <f>ROUND(SUM(U136:U138),5)</f>
        <v>43241.89</v>
      </c>
    </row>
    <row r="140" spans="1:22" x14ac:dyDescent="0.25">
      <c r="A140" s="69"/>
      <c r="B140" s="69"/>
      <c r="C140" s="69"/>
      <c r="D140" s="69"/>
      <c r="E140" s="69"/>
      <c r="F140" s="69" t="s">
        <v>228</v>
      </c>
      <c r="G140" s="69"/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233">
        <v>0</v>
      </c>
      <c r="Q140" s="80">
        <f t="shared" ref="Q140:Q194" si="33">SUM(H140:P140)</f>
        <v>0</v>
      </c>
      <c r="R140" s="83">
        <v>223.38</v>
      </c>
      <c r="S140" s="83">
        <f t="shared" si="18"/>
        <v>-223.38</v>
      </c>
      <c r="T140" s="171">
        <f t="shared" si="19"/>
        <v>0</v>
      </c>
      <c r="U140" s="238">
        <v>297.81</v>
      </c>
    </row>
    <row r="141" spans="1:22" x14ac:dyDescent="0.25">
      <c r="A141" s="69"/>
      <c r="B141" s="69"/>
      <c r="C141" s="69"/>
      <c r="D141" s="69"/>
      <c r="E141" s="69"/>
      <c r="F141" s="69" t="s">
        <v>229</v>
      </c>
      <c r="G141" s="69"/>
      <c r="H141" s="71">
        <v>2574.84</v>
      </c>
      <c r="I141" s="71">
        <v>831.29</v>
      </c>
      <c r="J141" s="71">
        <v>1511.46</v>
      </c>
      <c r="K141" s="71">
        <v>462.25</v>
      </c>
      <c r="L141" s="71">
        <v>456.18</v>
      </c>
      <c r="M141" s="71">
        <v>2338.35</v>
      </c>
      <c r="N141" s="71">
        <v>3345.84</v>
      </c>
      <c r="O141" s="71">
        <v>1427.2</v>
      </c>
      <c r="P141" s="233">
        <v>1273.75</v>
      </c>
      <c r="Q141" s="80">
        <f t="shared" si="33"/>
        <v>14221.160000000002</v>
      </c>
      <c r="R141" s="83">
        <v>13849.62</v>
      </c>
      <c r="S141" s="83">
        <f t="shared" si="18"/>
        <v>371.54</v>
      </c>
      <c r="T141" s="171">
        <f t="shared" si="19"/>
        <v>1.0268267288199966</v>
      </c>
      <c r="U141" s="238">
        <v>18466.14</v>
      </c>
      <c r="V141" t="s">
        <v>1022</v>
      </c>
    </row>
    <row r="142" spans="1:22" x14ac:dyDescent="0.25">
      <c r="A142" s="69"/>
      <c r="B142" s="69"/>
      <c r="C142" s="69"/>
      <c r="D142" s="69"/>
      <c r="E142" s="69"/>
      <c r="F142" s="69" t="s">
        <v>230</v>
      </c>
      <c r="G142" s="69"/>
      <c r="H142" s="71">
        <v>0</v>
      </c>
      <c r="I142" s="71">
        <v>0</v>
      </c>
      <c r="J142" s="71">
        <v>182.88</v>
      </c>
      <c r="K142" s="71">
        <v>40</v>
      </c>
      <c r="L142" s="71">
        <v>2965.67</v>
      </c>
      <c r="M142" s="71">
        <v>0</v>
      </c>
      <c r="N142" s="71">
        <v>69</v>
      </c>
      <c r="O142" s="71">
        <v>1013</v>
      </c>
      <c r="P142" s="233">
        <v>199.99</v>
      </c>
      <c r="Q142" s="80">
        <f t="shared" si="33"/>
        <v>4470.54</v>
      </c>
      <c r="R142" s="83">
        <v>1963.45</v>
      </c>
      <c r="S142" s="83">
        <f t="shared" si="18"/>
        <v>2507.09</v>
      </c>
      <c r="T142" s="171">
        <f t="shared" si="19"/>
        <v>2.2768799816649263</v>
      </c>
      <c r="U142" s="238">
        <v>2617.9299999999998</v>
      </c>
      <c r="V142" t="s">
        <v>1072</v>
      </c>
    </row>
    <row r="143" spans="1:22" x14ac:dyDescent="0.25">
      <c r="A143" s="69"/>
      <c r="B143" s="69"/>
      <c r="C143" s="69"/>
      <c r="D143" s="69"/>
      <c r="E143" s="69"/>
      <c r="F143" s="69" t="s">
        <v>231</v>
      </c>
      <c r="G143" s="69"/>
      <c r="H143" s="71">
        <v>7521.24</v>
      </c>
      <c r="I143" s="71">
        <v>11.25</v>
      </c>
      <c r="J143" s="71">
        <v>11.25</v>
      </c>
      <c r="K143" s="71">
        <v>11.25</v>
      </c>
      <c r="L143" s="71">
        <v>851.25</v>
      </c>
      <c r="M143" s="71">
        <v>11.25</v>
      </c>
      <c r="N143" s="71">
        <v>11.25</v>
      </c>
      <c r="O143" s="71">
        <v>261.25</v>
      </c>
      <c r="P143" s="233">
        <v>261.25</v>
      </c>
      <c r="Q143" s="80">
        <f t="shared" si="33"/>
        <v>8951.24</v>
      </c>
      <c r="R143" s="83">
        <v>3620.7</v>
      </c>
      <c r="S143" s="83">
        <f t="shared" si="18"/>
        <v>5330.54</v>
      </c>
      <c r="T143" s="171">
        <f t="shared" si="19"/>
        <v>2.4722401745518825</v>
      </c>
      <c r="U143" s="238">
        <v>4827.57</v>
      </c>
      <c r="V143" t="s">
        <v>1023</v>
      </c>
    </row>
    <row r="144" spans="1:22" x14ac:dyDescent="0.25">
      <c r="A144" s="69"/>
      <c r="B144" s="69"/>
      <c r="C144" s="69"/>
      <c r="D144" s="69"/>
      <c r="E144" s="69"/>
      <c r="F144" s="69" t="s">
        <v>232</v>
      </c>
      <c r="G144" s="69"/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233">
        <v>0</v>
      </c>
      <c r="Q144" s="80">
        <f t="shared" si="33"/>
        <v>0</v>
      </c>
      <c r="R144" s="83">
        <v>1125</v>
      </c>
      <c r="S144" s="83">
        <f t="shared" si="18"/>
        <v>-1125</v>
      </c>
      <c r="T144" s="171">
        <f t="shared" si="19"/>
        <v>0</v>
      </c>
      <c r="U144" s="238">
        <v>1500</v>
      </c>
    </row>
    <row r="145" spans="1:22" x14ac:dyDescent="0.25">
      <c r="A145" s="69"/>
      <c r="B145" s="69"/>
      <c r="C145" s="69"/>
      <c r="D145" s="69"/>
      <c r="E145" s="69"/>
      <c r="F145" s="69" t="s">
        <v>1621</v>
      </c>
      <c r="G145" s="69"/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1">
        <v>0</v>
      </c>
      <c r="N145" s="71">
        <v>0</v>
      </c>
      <c r="O145" s="71">
        <v>0</v>
      </c>
      <c r="P145" s="233">
        <v>199.6</v>
      </c>
      <c r="Q145" s="80">
        <f t="shared" si="33"/>
        <v>199.6</v>
      </c>
      <c r="R145" s="83">
        <v>0</v>
      </c>
      <c r="S145" s="83">
        <f t="shared" si="18"/>
        <v>199.6</v>
      </c>
      <c r="T145" s="171">
        <f t="shared" si="19"/>
        <v>0</v>
      </c>
      <c r="U145" s="238"/>
      <c r="V145" t="s">
        <v>1631</v>
      </c>
    </row>
    <row r="146" spans="1:22" x14ac:dyDescent="0.25">
      <c r="A146" s="69"/>
      <c r="B146" s="69"/>
      <c r="C146" s="69"/>
      <c r="D146" s="69"/>
      <c r="E146" s="69"/>
      <c r="F146" s="69" t="s">
        <v>233</v>
      </c>
      <c r="G146" s="69"/>
      <c r="H146" s="71">
        <v>583.77</v>
      </c>
      <c r="I146" s="71">
        <v>486.26</v>
      </c>
      <c r="J146" s="71">
        <v>789.75</v>
      </c>
      <c r="K146" s="71">
        <v>2040.97</v>
      </c>
      <c r="L146" s="71">
        <v>1212.99</v>
      </c>
      <c r="M146" s="71">
        <v>4868.42</v>
      </c>
      <c r="N146" s="71">
        <v>3490.94</v>
      </c>
      <c r="O146" s="71">
        <v>995.57</v>
      </c>
      <c r="P146" s="233">
        <v>348.47</v>
      </c>
      <c r="Q146" s="80">
        <f t="shared" si="33"/>
        <v>14817.14</v>
      </c>
      <c r="R146" s="83">
        <v>10953.63</v>
      </c>
      <c r="S146" s="83">
        <f t="shared" si="18"/>
        <v>3863.51</v>
      </c>
      <c r="T146" s="171">
        <f t="shared" si="19"/>
        <v>1.3527150360200226</v>
      </c>
      <c r="U146" s="238">
        <v>14604.84</v>
      </c>
      <c r="V146" t="s">
        <v>1081</v>
      </c>
    </row>
    <row r="147" spans="1:22" ht="15.75" thickBot="1" x14ac:dyDescent="0.3">
      <c r="A147" s="69"/>
      <c r="B147" s="69"/>
      <c r="C147" s="69"/>
      <c r="D147" s="69"/>
      <c r="E147" s="69"/>
      <c r="F147" s="69" t="s">
        <v>234</v>
      </c>
      <c r="G147" s="69"/>
      <c r="H147" s="72">
        <v>864</v>
      </c>
      <c r="I147" s="72">
        <v>796</v>
      </c>
      <c r="J147" s="72">
        <v>783</v>
      </c>
      <c r="K147" s="72">
        <v>835</v>
      </c>
      <c r="L147" s="72">
        <v>915.5</v>
      </c>
      <c r="M147" s="145">
        <v>853.5</v>
      </c>
      <c r="N147" s="149">
        <v>809</v>
      </c>
      <c r="O147" s="150">
        <v>725</v>
      </c>
      <c r="P147" s="234">
        <v>831.5</v>
      </c>
      <c r="Q147" s="156">
        <f t="shared" si="33"/>
        <v>7412.5</v>
      </c>
      <c r="R147" s="85">
        <v>6304.81</v>
      </c>
      <c r="S147" s="85">
        <f t="shared" si="18"/>
        <v>1107.69</v>
      </c>
      <c r="T147" s="172">
        <f t="shared" si="19"/>
        <v>1.1756896718537115</v>
      </c>
      <c r="U147" s="239">
        <v>8406.4</v>
      </c>
    </row>
    <row r="148" spans="1:22" x14ac:dyDescent="0.25">
      <c r="A148" s="69"/>
      <c r="B148" s="69"/>
      <c r="C148" s="69"/>
      <c r="D148" s="69"/>
      <c r="E148" s="69" t="s">
        <v>235</v>
      </c>
      <c r="F148" s="69"/>
      <c r="G148" s="69"/>
      <c r="H148" s="71">
        <f t="shared" ref="H148:I148" si="34">ROUND(SUM(H103:H112)+H121+H124+SUM(H132:H135)+SUM(H139:H147),5)</f>
        <v>52609.11</v>
      </c>
      <c r="I148" s="71">
        <f t="shared" si="34"/>
        <v>54350.27</v>
      </c>
      <c r="J148" s="71">
        <f>ROUND(SUM(J102:J112)+J121+J124+SUM(J132:J135)+SUM(J139:J147),5)</f>
        <v>42148.46</v>
      </c>
      <c r="K148" s="71">
        <f t="shared" ref="K148:L148" si="35">ROUND(SUM(K103:K112)+K121+K124+SUM(K132:K135)+SUM(K139:K147),5)</f>
        <v>42080.46</v>
      </c>
      <c r="L148" s="71">
        <f t="shared" si="35"/>
        <v>46112.67</v>
      </c>
      <c r="M148" s="71">
        <f>ROUND(SUM(M103:M112)+M121+M124+SUM(M132:M135)+SUM(M139:M147),5)</f>
        <v>101231.38</v>
      </c>
      <c r="N148" s="71">
        <f>ROUND(SUM(N103:N112)+N121+N124+SUM(N132:N135)+SUM(N139:N147),5)</f>
        <v>63818</v>
      </c>
      <c r="O148" s="71">
        <f>ROUND(SUM(O102:O112)+O121+O124+SUM(O132:O135)+SUM(O139:O147),5)</f>
        <v>72365.08</v>
      </c>
      <c r="P148" s="233">
        <f>ROUND(SUM(P102:P112)+P121+P124+SUM(P132:P135)+SUM(P139:P147),5)</f>
        <v>84648.24</v>
      </c>
      <c r="Q148" s="80">
        <f t="shared" si="33"/>
        <v>559363.67000000004</v>
      </c>
      <c r="R148" s="83">
        <v>535032.44999999995</v>
      </c>
      <c r="S148" s="83">
        <f t="shared" ref="S148:S197" si="36">ROUND((Q148-R148),5)</f>
        <v>24331.22</v>
      </c>
      <c r="T148" s="171">
        <f t="shared" ref="T148:T196" si="37">IFERROR(Q148/R148,0)</f>
        <v>1.0454761575676392</v>
      </c>
      <c r="U148" s="238">
        <f>ROUND(SUM(U102:U112)+U121+U124+SUM(U132:U135)+SUM(U139:U147),5)</f>
        <v>710501.17</v>
      </c>
    </row>
    <row r="149" spans="1:22" x14ac:dyDescent="0.25">
      <c r="A149" s="69"/>
      <c r="B149" s="69"/>
      <c r="C149" s="69"/>
      <c r="D149" s="69"/>
      <c r="E149" s="69" t="s">
        <v>236</v>
      </c>
      <c r="F149" s="69"/>
      <c r="G149" s="69"/>
      <c r="H149" s="71"/>
      <c r="I149" s="71"/>
      <c r="J149" s="71"/>
      <c r="K149" s="71"/>
      <c r="L149" s="71"/>
      <c r="M149" s="71"/>
      <c r="N149" s="71"/>
      <c r="O149" s="71"/>
      <c r="P149" s="233"/>
      <c r="Q149" s="80"/>
      <c r="R149" s="83"/>
      <c r="S149" s="83"/>
      <c r="T149" s="171"/>
      <c r="U149" s="238"/>
    </row>
    <row r="150" spans="1:22" x14ac:dyDescent="0.25">
      <c r="A150" s="69"/>
      <c r="B150" s="69"/>
      <c r="C150" s="69"/>
      <c r="D150" s="69"/>
      <c r="E150" s="69"/>
      <c r="F150" s="69" t="s">
        <v>237</v>
      </c>
      <c r="G150" s="69"/>
      <c r="H150" s="71">
        <v>11000</v>
      </c>
      <c r="I150" s="71">
        <v>5500</v>
      </c>
      <c r="J150" s="71">
        <v>5500</v>
      </c>
      <c r="K150" s="71">
        <v>5500</v>
      </c>
      <c r="L150" s="71">
        <v>5500</v>
      </c>
      <c r="M150" s="71">
        <v>5500</v>
      </c>
      <c r="N150" s="71">
        <v>5500</v>
      </c>
      <c r="O150" s="71">
        <v>5500</v>
      </c>
      <c r="P150" s="233">
        <v>5500</v>
      </c>
      <c r="Q150" s="80">
        <f t="shared" si="33"/>
        <v>55000</v>
      </c>
      <c r="R150" s="83">
        <v>49762.52</v>
      </c>
      <c r="S150" s="83">
        <f t="shared" si="36"/>
        <v>5237.4799999999996</v>
      </c>
      <c r="T150" s="171">
        <f t="shared" si="37"/>
        <v>1.1052494929919146</v>
      </c>
      <c r="U150" s="238">
        <v>66350</v>
      </c>
      <c r="V150" t="s">
        <v>1024</v>
      </c>
    </row>
    <row r="151" spans="1:22" ht="15.75" thickBot="1" x14ac:dyDescent="0.3">
      <c r="A151" s="69"/>
      <c r="B151" s="69"/>
      <c r="C151" s="69"/>
      <c r="D151" s="69"/>
      <c r="E151" s="69"/>
      <c r="F151" s="69" t="s">
        <v>238</v>
      </c>
      <c r="G151" s="69"/>
      <c r="H151" s="72">
        <v>400</v>
      </c>
      <c r="I151" s="72">
        <v>400</v>
      </c>
      <c r="J151" s="72">
        <v>625</v>
      </c>
      <c r="K151" s="72">
        <v>475</v>
      </c>
      <c r="L151" s="72">
        <v>-365</v>
      </c>
      <c r="M151" s="145">
        <v>475</v>
      </c>
      <c r="N151" s="149">
        <v>544.29999999999995</v>
      </c>
      <c r="O151" s="150">
        <v>475</v>
      </c>
      <c r="P151" s="234">
        <v>475</v>
      </c>
      <c r="Q151" s="156">
        <f t="shared" si="33"/>
        <v>3504.3</v>
      </c>
      <c r="R151" s="85">
        <v>5700.01</v>
      </c>
      <c r="S151" s="85">
        <f t="shared" si="36"/>
        <v>-2195.71</v>
      </c>
      <c r="T151" s="172">
        <f t="shared" si="37"/>
        <v>0.61478839510807881</v>
      </c>
      <c r="U151" s="239">
        <v>7600</v>
      </c>
      <c r="V151" t="s">
        <v>1073</v>
      </c>
    </row>
    <row r="152" spans="1:22" x14ac:dyDescent="0.25">
      <c r="A152" s="69"/>
      <c r="B152" s="69"/>
      <c r="C152" s="69"/>
      <c r="D152" s="69"/>
      <c r="E152" s="69" t="s">
        <v>239</v>
      </c>
      <c r="F152" s="69"/>
      <c r="G152" s="69"/>
      <c r="H152" s="71">
        <f t="shared" ref="H152:I152" si="38">SUM(H150:H151)</f>
        <v>11400</v>
      </c>
      <c r="I152" s="71">
        <f t="shared" si="38"/>
        <v>5900</v>
      </c>
      <c r="J152" s="71">
        <f>ROUND(SUM(J149:J151),5)</f>
        <v>6125</v>
      </c>
      <c r="K152" s="71">
        <f t="shared" ref="K152:N152" si="39">SUM(K150:K151)</f>
        <v>5975</v>
      </c>
      <c r="L152" s="71">
        <f t="shared" si="39"/>
        <v>5135</v>
      </c>
      <c r="M152" s="71">
        <f t="shared" si="39"/>
        <v>5975</v>
      </c>
      <c r="N152" s="71">
        <f t="shared" si="39"/>
        <v>6044.3</v>
      </c>
      <c r="O152" s="71">
        <f>ROUND(SUM(O149:O151),5)</f>
        <v>5975</v>
      </c>
      <c r="P152" s="233">
        <f>ROUND(SUM(P149:P151),5)</f>
        <v>5975</v>
      </c>
      <c r="Q152" s="80">
        <f t="shared" si="33"/>
        <v>58504.3</v>
      </c>
      <c r="R152" s="83">
        <v>55462.53</v>
      </c>
      <c r="S152" s="83">
        <f t="shared" si="36"/>
        <v>3041.77</v>
      </c>
      <c r="T152" s="171">
        <f t="shared" si="37"/>
        <v>1.0548436935711372</v>
      </c>
      <c r="U152" s="238">
        <f>ROUND(SUM(U149:U151),5)</f>
        <v>73950</v>
      </c>
    </row>
    <row r="153" spans="1:22" x14ac:dyDescent="0.25">
      <c r="A153" s="69"/>
      <c r="B153" s="69"/>
      <c r="C153" s="69"/>
      <c r="D153" s="69"/>
      <c r="E153" s="69" t="s">
        <v>240</v>
      </c>
      <c r="F153" s="69"/>
      <c r="G153" s="69"/>
      <c r="H153" s="71"/>
      <c r="I153" s="71"/>
      <c r="J153" s="71"/>
      <c r="K153" s="71"/>
      <c r="L153" s="71"/>
      <c r="M153" s="71"/>
      <c r="N153" s="71"/>
      <c r="O153" s="71"/>
      <c r="P153" s="233"/>
      <c r="Q153" s="80"/>
      <c r="R153" s="83"/>
      <c r="S153" s="83"/>
      <c r="T153" s="171"/>
      <c r="U153" s="238"/>
    </row>
    <row r="154" spans="1:22" x14ac:dyDescent="0.25">
      <c r="A154" s="69"/>
      <c r="B154" s="69"/>
      <c r="C154" s="69"/>
      <c r="D154" s="69"/>
      <c r="E154" s="69"/>
      <c r="F154" s="69" t="s">
        <v>241</v>
      </c>
      <c r="G154" s="69"/>
      <c r="H154" s="71">
        <v>6635.75</v>
      </c>
      <c r="I154" s="71">
        <v>3670.5</v>
      </c>
      <c r="J154" s="71">
        <v>8275</v>
      </c>
      <c r="K154" s="71">
        <v>6238</v>
      </c>
      <c r="L154" s="71">
        <v>11730</v>
      </c>
      <c r="M154" s="71">
        <v>6947</v>
      </c>
      <c r="N154" s="71">
        <v>6865</v>
      </c>
      <c r="O154" s="71">
        <v>5947</v>
      </c>
      <c r="P154" s="233">
        <v>12058</v>
      </c>
      <c r="Q154" s="80">
        <f t="shared" si="33"/>
        <v>68366.25</v>
      </c>
      <c r="R154" s="83">
        <v>61857.36</v>
      </c>
      <c r="S154" s="83">
        <f t="shared" si="36"/>
        <v>6508.89</v>
      </c>
      <c r="T154" s="171">
        <f t="shared" si="37"/>
        <v>1.1052241802753948</v>
      </c>
      <c r="U154" s="238">
        <v>82476.460000000006</v>
      </c>
      <c r="V154" t="s">
        <v>1618</v>
      </c>
    </row>
    <row r="155" spans="1:22" x14ac:dyDescent="0.25">
      <c r="A155" s="69"/>
      <c r="B155" s="69"/>
      <c r="C155" s="69"/>
      <c r="D155" s="69"/>
      <c r="E155" s="69"/>
      <c r="F155" s="69" t="s">
        <v>242</v>
      </c>
      <c r="G155" s="69"/>
      <c r="H155" s="71">
        <v>10543.4</v>
      </c>
      <c r="I155" s="71">
        <f>30+8880.43</f>
        <v>8910.43</v>
      </c>
      <c r="J155" s="71">
        <v>33.299999999999997</v>
      </c>
      <c r="K155" s="71">
        <v>6411.92</v>
      </c>
      <c r="L155" s="71">
        <v>7124.3</v>
      </c>
      <c r="M155" s="71">
        <v>6140.57</v>
      </c>
      <c r="N155" s="71">
        <v>5548.17</v>
      </c>
      <c r="O155" s="71">
        <v>6140.53</v>
      </c>
      <c r="P155" s="233">
        <v>13669.26</v>
      </c>
      <c r="Q155" s="80">
        <f t="shared" si="33"/>
        <v>64521.880000000005</v>
      </c>
      <c r="R155" s="83">
        <v>56941.5</v>
      </c>
      <c r="S155" s="83">
        <f t="shared" si="36"/>
        <v>7580.38</v>
      </c>
      <c r="T155" s="171">
        <f t="shared" si="37"/>
        <v>1.1331257518681455</v>
      </c>
      <c r="U155" s="238">
        <v>75921.990000000005</v>
      </c>
      <c r="V155" t="s">
        <v>1619</v>
      </c>
    </row>
    <row r="156" spans="1:22" x14ac:dyDescent="0.25">
      <c r="A156" s="69"/>
      <c r="B156" s="69"/>
      <c r="C156" s="69"/>
      <c r="D156" s="69"/>
      <c r="E156" s="69"/>
      <c r="F156" s="69" t="s">
        <v>243</v>
      </c>
      <c r="G156" s="69"/>
      <c r="H156" s="71"/>
      <c r="I156" s="71"/>
      <c r="J156" s="71"/>
      <c r="K156" s="71"/>
      <c r="L156" s="71"/>
      <c r="M156" s="71"/>
      <c r="N156" s="71"/>
      <c r="O156" s="71"/>
      <c r="P156" s="233"/>
      <c r="Q156" s="80"/>
      <c r="R156" s="83"/>
      <c r="S156" s="83"/>
      <c r="T156" s="171"/>
      <c r="U156" s="238"/>
    </row>
    <row r="157" spans="1:22" x14ac:dyDescent="0.25">
      <c r="A157" s="69"/>
      <c r="B157" s="69"/>
      <c r="C157" s="69"/>
      <c r="D157" s="69"/>
      <c r="E157" s="69"/>
      <c r="F157" s="69"/>
      <c r="G157" s="69" t="s">
        <v>244</v>
      </c>
      <c r="H157" s="71">
        <v>0</v>
      </c>
      <c r="I157" s="71">
        <v>0</v>
      </c>
      <c r="J157" s="71">
        <v>500</v>
      </c>
      <c r="K157" s="71">
        <v>0</v>
      </c>
      <c r="L157" s="71">
        <v>0</v>
      </c>
      <c r="M157" s="71">
        <v>0</v>
      </c>
      <c r="N157" s="71">
        <v>0</v>
      </c>
      <c r="O157" s="71">
        <v>0</v>
      </c>
      <c r="P157" s="233">
        <v>0</v>
      </c>
      <c r="Q157" s="80">
        <f t="shared" si="33"/>
        <v>500</v>
      </c>
      <c r="R157" s="83">
        <v>235.52</v>
      </c>
      <c r="S157" s="83">
        <f t="shared" si="36"/>
        <v>264.48</v>
      </c>
      <c r="T157" s="171">
        <f t="shared" si="37"/>
        <v>2.1229619565217392</v>
      </c>
      <c r="U157" s="238">
        <v>314</v>
      </c>
      <c r="V157" t="s">
        <v>1036</v>
      </c>
    </row>
    <row r="158" spans="1:22" ht="15.75" thickBot="1" x14ac:dyDescent="0.3">
      <c r="A158" s="69"/>
      <c r="B158" s="69"/>
      <c r="C158" s="69"/>
      <c r="D158" s="69"/>
      <c r="E158" s="69"/>
      <c r="F158" s="69"/>
      <c r="G158" s="69" t="s">
        <v>245</v>
      </c>
      <c r="H158" s="72">
        <v>0</v>
      </c>
      <c r="I158" s="72">
        <v>0</v>
      </c>
      <c r="J158" s="72">
        <v>0</v>
      </c>
      <c r="K158" s="72">
        <v>259.5</v>
      </c>
      <c r="L158" s="72">
        <v>420</v>
      </c>
      <c r="M158" s="145">
        <v>0</v>
      </c>
      <c r="N158" s="149">
        <v>0</v>
      </c>
      <c r="O158" s="150">
        <v>0</v>
      </c>
      <c r="P158" s="234">
        <v>0</v>
      </c>
      <c r="Q158" s="156">
        <f t="shared" si="33"/>
        <v>679.5</v>
      </c>
      <c r="R158" s="85">
        <v>1716.75</v>
      </c>
      <c r="S158" s="85">
        <f t="shared" si="36"/>
        <v>-1037.25</v>
      </c>
      <c r="T158" s="172">
        <f t="shared" si="37"/>
        <v>0.39580602883355176</v>
      </c>
      <c r="U158" s="239">
        <v>2289</v>
      </c>
      <c r="V158" t="s">
        <v>1050</v>
      </c>
    </row>
    <row r="159" spans="1:22" x14ac:dyDescent="0.25">
      <c r="A159" s="69"/>
      <c r="B159" s="69"/>
      <c r="C159" s="69"/>
      <c r="D159" s="69"/>
      <c r="E159" s="69"/>
      <c r="F159" s="69" t="s">
        <v>246</v>
      </c>
      <c r="G159" s="69"/>
      <c r="H159" s="71">
        <f>SUM(H157:H158)</f>
        <v>0</v>
      </c>
      <c r="I159" s="71">
        <f t="shared" ref="I159:N159" si="40">SUM(I157:I158)</f>
        <v>0</v>
      </c>
      <c r="J159" s="71">
        <f>ROUND(SUM(J156:J158),5)</f>
        <v>500</v>
      </c>
      <c r="K159" s="71">
        <f t="shared" si="40"/>
        <v>259.5</v>
      </c>
      <c r="L159" s="71">
        <f t="shared" si="40"/>
        <v>420</v>
      </c>
      <c r="M159" s="71">
        <f t="shared" si="40"/>
        <v>0</v>
      </c>
      <c r="N159" s="71">
        <f t="shared" si="40"/>
        <v>0</v>
      </c>
      <c r="O159" s="71">
        <f>ROUND(SUM(O156:O158),5)</f>
        <v>0</v>
      </c>
      <c r="P159" s="233">
        <f>ROUND(SUM(P156:P158),5)</f>
        <v>0</v>
      </c>
      <c r="Q159" s="80">
        <f t="shared" si="33"/>
        <v>1179.5</v>
      </c>
      <c r="R159" s="83">
        <v>1952.27</v>
      </c>
      <c r="S159" s="83">
        <f t="shared" si="36"/>
        <v>-772.77</v>
      </c>
      <c r="T159" s="171">
        <f t="shared" si="37"/>
        <v>0.60416848079415242</v>
      </c>
      <c r="U159" s="238">
        <f>ROUND(SUM(U156:U158),5)</f>
        <v>2603</v>
      </c>
    </row>
    <row r="160" spans="1:22" x14ac:dyDescent="0.25">
      <c r="A160" s="69"/>
      <c r="B160" s="69"/>
      <c r="C160" s="69"/>
      <c r="D160" s="69"/>
      <c r="E160" s="69"/>
      <c r="F160" s="69" t="s">
        <v>247</v>
      </c>
      <c r="G160" s="69"/>
      <c r="H160" s="71"/>
      <c r="I160" s="71"/>
      <c r="J160" s="71"/>
      <c r="K160" s="71"/>
      <c r="L160" s="71"/>
      <c r="M160" s="71"/>
      <c r="N160" s="71"/>
      <c r="O160" s="71"/>
      <c r="P160" s="233"/>
      <c r="Q160" s="80"/>
      <c r="R160" s="83"/>
      <c r="S160" s="83"/>
      <c r="T160" s="171"/>
      <c r="U160" s="238"/>
    </row>
    <row r="161" spans="1:22" ht="15.75" thickBot="1" x14ac:dyDescent="0.3">
      <c r="A161" s="69"/>
      <c r="B161" s="69"/>
      <c r="C161" s="69"/>
      <c r="D161" s="69"/>
      <c r="E161" s="69"/>
      <c r="F161" s="69"/>
      <c r="G161" s="69" t="s">
        <v>249</v>
      </c>
      <c r="H161" s="72">
        <v>28230</v>
      </c>
      <c r="I161" s="72">
        <v>29230</v>
      </c>
      <c r="J161" s="72">
        <v>30230</v>
      </c>
      <c r="K161" s="72">
        <v>29000</v>
      </c>
      <c r="L161" s="72">
        <v>29000</v>
      </c>
      <c r="M161" s="145">
        <v>29000</v>
      </c>
      <c r="N161" s="149">
        <v>29000</v>
      </c>
      <c r="O161" s="150">
        <v>29000</v>
      </c>
      <c r="P161" s="234">
        <v>29000</v>
      </c>
      <c r="Q161" s="156">
        <f t="shared" si="33"/>
        <v>261690</v>
      </c>
      <c r="R161" s="85">
        <v>254070</v>
      </c>
      <c r="S161" s="85">
        <f t="shared" si="36"/>
        <v>7620</v>
      </c>
      <c r="T161" s="172">
        <f t="shared" si="37"/>
        <v>1.0299917345613414</v>
      </c>
      <c r="U161" s="239">
        <v>338760</v>
      </c>
      <c r="V161" t="s">
        <v>1025</v>
      </c>
    </row>
    <row r="162" spans="1:22" x14ac:dyDescent="0.25">
      <c r="A162" s="69"/>
      <c r="B162" s="69"/>
      <c r="C162" s="69"/>
      <c r="D162" s="69"/>
      <c r="E162" s="69"/>
      <c r="F162" s="69" t="s">
        <v>250</v>
      </c>
      <c r="G162" s="69"/>
      <c r="H162" s="71">
        <f>SUM(H161:H161)</f>
        <v>28230</v>
      </c>
      <c r="I162" s="71">
        <f>SUM(I161:I161)</f>
        <v>29230</v>
      </c>
      <c r="J162" s="71">
        <f>ROUND(SUM(J160:J161),5)</f>
        <v>30230</v>
      </c>
      <c r="K162" s="71">
        <f t="shared" ref="K162:N162" si="41">SUM(K161:K161)</f>
        <v>29000</v>
      </c>
      <c r="L162" s="71">
        <f t="shared" si="41"/>
        <v>29000</v>
      </c>
      <c r="M162" s="71">
        <f t="shared" si="41"/>
        <v>29000</v>
      </c>
      <c r="N162" s="71">
        <f t="shared" si="41"/>
        <v>29000</v>
      </c>
      <c r="O162" s="71">
        <f>ROUND(SUM(O160:O161),5)</f>
        <v>29000</v>
      </c>
      <c r="P162" s="233">
        <f>ROUND(SUM(P160:P161),5)</f>
        <v>29000</v>
      </c>
      <c r="Q162" s="80">
        <f t="shared" si="33"/>
        <v>261690</v>
      </c>
      <c r="R162" s="83">
        <v>254070</v>
      </c>
      <c r="S162" s="83">
        <f t="shared" si="36"/>
        <v>7620</v>
      </c>
      <c r="T162" s="171">
        <f t="shared" si="37"/>
        <v>1.0299917345613414</v>
      </c>
      <c r="U162" s="238">
        <f>ROUND(SUM(U160:U161),5)</f>
        <v>338760</v>
      </c>
    </row>
    <row r="163" spans="1:22" x14ac:dyDescent="0.25">
      <c r="A163" s="69"/>
      <c r="B163" s="69"/>
      <c r="C163" s="69"/>
      <c r="D163" s="69"/>
      <c r="E163" s="69"/>
      <c r="F163" s="69" t="s">
        <v>251</v>
      </c>
      <c r="G163" s="69"/>
      <c r="H163" s="71"/>
      <c r="I163" s="71"/>
      <c r="J163" s="71"/>
      <c r="K163" s="71"/>
      <c r="L163" s="71"/>
      <c r="M163" s="71"/>
      <c r="N163" s="71"/>
      <c r="O163" s="71"/>
      <c r="P163" s="233"/>
      <c r="Q163" s="80"/>
      <c r="R163" s="83"/>
      <c r="S163" s="83"/>
      <c r="T163" s="171"/>
      <c r="U163" s="238"/>
    </row>
    <row r="164" spans="1:22" x14ac:dyDescent="0.25">
      <c r="A164" s="69"/>
      <c r="B164" s="69"/>
      <c r="C164" s="69"/>
      <c r="D164" s="69"/>
      <c r="E164" s="69"/>
      <c r="F164" s="69"/>
      <c r="G164" s="69" t="s">
        <v>252</v>
      </c>
      <c r="H164" s="71">
        <v>0</v>
      </c>
      <c r="I164" s="71">
        <v>0</v>
      </c>
      <c r="J164" s="71">
        <v>0</v>
      </c>
      <c r="K164" s="71">
        <v>0</v>
      </c>
      <c r="L164" s="71">
        <v>0</v>
      </c>
      <c r="M164" s="71">
        <v>0</v>
      </c>
      <c r="N164" s="71">
        <v>0</v>
      </c>
      <c r="O164" s="71">
        <v>0</v>
      </c>
      <c r="P164" s="233">
        <v>0</v>
      </c>
      <c r="Q164" s="80">
        <f t="shared" si="33"/>
        <v>0</v>
      </c>
      <c r="R164" s="83">
        <v>0</v>
      </c>
      <c r="S164" s="83">
        <f t="shared" si="36"/>
        <v>0</v>
      </c>
      <c r="T164" s="171">
        <f t="shared" si="37"/>
        <v>0</v>
      </c>
      <c r="U164" s="238">
        <v>0</v>
      </c>
    </row>
    <row r="165" spans="1:22" x14ac:dyDescent="0.25">
      <c r="A165" s="69"/>
      <c r="B165" s="69"/>
      <c r="C165" s="69"/>
      <c r="D165" s="69"/>
      <c r="E165" s="69"/>
      <c r="F165" s="69"/>
      <c r="G165" s="69" t="s">
        <v>253</v>
      </c>
      <c r="H165" s="71">
        <v>0</v>
      </c>
      <c r="I165" s="71">
        <v>6000</v>
      </c>
      <c r="J165" s="71">
        <v>0</v>
      </c>
      <c r="K165" s="71">
        <v>0</v>
      </c>
      <c r="L165" s="71">
        <v>0</v>
      </c>
      <c r="M165" s="71">
        <v>0</v>
      </c>
      <c r="N165" s="71">
        <v>0</v>
      </c>
      <c r="O165" s="71">
        <v>0</v>
      </c>
      <c r="P165" s="233">
        <v>0</v>
      </c>
      <c r="Q165" s="80">
        <f t="shared" si="33"/>
        <v>6000</v>
      </c>
      <c r="R165" s="83"/>
      <c r="S165" s="83">
        <f t="shared" si="36"/>
        <v>6000</v>
      </c>
      <c r="T165" s="171">
        <f t="shared" si="37"/>
        <v>0</v>
      </c>
      <c r="U165" s="238"/>
      <c r="V165" t="s">
        <v>1026</v>
      </c>
    </row>
    <row r="166" spans="1:22" ht="15.75" thickBot="1" x14ac:dyDescent="0.3">
      <c r="A166" s="69"/>
      <c r="B166" s="69"/>
      <c r="C166" s="69"/>
      <c r="D166" s="69"/>
      <c r="E166" s="69"/>
      <c r="F166" s="69"/>
      <c r="G166" s="69" t="s">
        <v>254</v>
      </c>
      <c r="H166" s="72">
        <v>2011.8</v>
      </c>
      <c r="I166" s="72">
        <v>2125.6999999999998</v>
      </c>
      <c r="J166" s="72">
        <v>2011.8</v>
      </c>
      <c r="K166" s="72">
        <v>2026.8</v>
      </c>
      <c r="L166" s="72">
        <v>2026.8</v>
      </c>
      <c r="M166" s="145">
        <v>2026.8</v>
      </c>
      <c r="N166" s="149">
        <v>2048.8000000000002</v>
      </c>
      <c r="O166" s="150">
        <v>2074.8000000000002</v>
      </c>
      <c r="P166" s="234">
        <v>2393.8000000000002</v>
      </c>
      <c r="Q166" s="156">
        <f t="shared" si="33"/>
        <v>18747.099999999999</v>
      </c>
      <c r="R166" s="85">
        <v>17346.21</v>
      </c>
      <c r="S166" s="85">
        <f t="shared" si="36"/>
        <v>1400.89</v>
      </c>
      <c r="T166" s="172">
        <f t="shared" si="37"/>
        <v>1.080760581129826</v>
      </c>
      <c r="U166" s="239">
        <v>23128.26</v>
      </c>
    </row>
    <row r="167" spans="1:22" x14ac:dyDescent="0.25">
      <c r="A167" s="69"/>
      <c r="B167" s="69"/>
      <c r="C167" s="69"/>
      <c r="D167" s="69"/>
      <c r="E167" s="69"/>
      <c r="F167" s="69" t="s">
        <v>255</v>
      </c>
      <c r="G167" s="69"/>
      <c r="H167" s="71">
        <f t="shared" ref="H167:I167" si="42">SUM(H164:H166)</f>
        <v>2011.8</v>
      </c>
      <c r="I167" s="71">
        <f t="shared" si="42"/>
        <v>8125.7</v>
      </c>
      <c r="J167" s="71">
        <f>ROUND(SUM(J163:J166),5)</f>
        <v>2011.8</v>
      </c>
      <c r="K167" s="71">
        <f t="shared" ref="K167:N167" si="43">SUM(K164:K166)</f>
        <v>2026.8</v>
      </c>
      <c r="L167" s="71">
        <f t="shared" si="43"/>
        <v>2026.8</v>
      </c>
      <c r="M167" s="71">
        <f t="shared" si="43"/>
        <v>2026.8</v>
      </c>
      <c r="N167" s="71">
        <f t="shared" si="43"/>
        <v>2048.8000000000002</v>
      </c>
      <c r="O167" s="71">
        <f>ROUND(SUM(O163:O166),5)</f>
        <v>2074.8000000000002</v>
      </c>
      <c r="P167" s="233">
        <f>ROUND(SUM(P163:P166),5)</f>
        <v>2393.8000000000002</v>
      </c>
      <c r="Q167" s="80">
        <f t="shared" si="33"/>
        <v>24747.099999999995</v>
      </c>
      <c r="R167" s="83">
        <v>17346.21</v>
      </c>
      <c r="S167" s="83">
        <f t="shared" si="36"/>
        <v>7400.89</v>
      </c>
      <c r="T167" s="171">
        <f t="shared" si="37"/>
        <v>1.4266574658095339</v>
      </c>
      <c r="U167" s="238">
        <f>ROUND(SUM(U163:U166),5)</f>
        <v>23128.26</v>
      </c>
    </row>
    <row r="168" spans="1:22" x14ac:dyDescent="0.25">
      <c r="A168" s="69"/>
      <c r="B168" s="69"/>
      <c r="C168" s="69"/>
      <c r="D168" s="69"/>
      <c r="E168" s="69"/>
      <c r="F168" s="69" t="s">
        <v>256</v>
      </c>
      <c r="G168" s="69"/>
      <c r="H168" s="71">
        <v>0</v>
      </c>
      <c r="I168" s="71">
        <v>3666</v>
      </c>
      <c r="J168" s="71">
        <v>1737</v>
      </c>
      <c r="K168" s="71">
        <v>1157.75</v>
      </c>
      <c r="L168" s="71">
        <v>1157.75</v>
      </c>
      <c r="M168" s="71">
        <v>1157.75</v>
      </c>
      <c r="N168" s="71">
        <v>1157.75</v>
      </c>
      <c r="O168" s="71">
        <v>1157.75</v>
      </c>
      <c r="P168" s="233">
        <v>1157.75</v>
      </c>
      <c r="Q168" s="80">
        <f t="shared" si="33"/>
        <v>12349.5</v>
      </c>
      <c r="R168" s="83">
        <v>13592.25</v>
      </c>
      <c r="S168" s="83">
        <f t="shared" si="36"/>
        <v>-1242.75</v>
      </c>
      <c r="T168" s="171">
        <f t="shared" si="37"/>
        <v>0.90856922143133034</v>
      </c>
      <c r="U168" s="238">
        <v>18123</v>
      </c>
    </row>
    <row r="169" spans="1:22" x14ac:dyDescent="0.25">
      <c r="A169" s="69"/>
      <c r="B169" s="69"/>
      <c r="C169" s="69"/>
      <c r="D169" s="69"/>
      <c r="E169" s="69"/>
      <c r="F169" s="69" t="s">
        <v>257</v>
      </c>
      <c r="G169" s="69"/>
      <c r="H169" s="71">
        <v>791.82</v>
      </c>
      <c r="I169" s="71">
        <v>515.03</v>
      </c>
      <c r="J169" s="71">
        <v>796.97</v>
      </c>
      <c r="K169" s="71">
        <v>795.23</v>
      </c>
      <c r="L169" s="71">
        <v>824.04</v>
      </c>
      <c r="M169" s="71">
        <v>1131.4100000000001</v>
      </c>
      <c r="N169" s="71">
        <v>823.59</v>
      </c>
      <c r="O169" s="71">
        <v>924.31</v>
      </c>
      <c r="P169" s="233">
        <v>847.6</v>
      </c>
      <c r="Q169" s="80">
        <f t="shared" si="33"/>
        <v>7450</v>
      </c>
      <c r="R169" s="83">
        <v>9798.1200000000008</v>
      </c>
      <c r="S169" s="83">
        <f t="shared" si="36"/>
        <v>-2348.12</v>
      </c>
      <c r="T169" s="171">
        <f t="shared" si="37"/>
        <v>0.76034994468326567</v>
      </c>
      <c r="U169" s="238">
        <v>13064.13</v>
      </c>
      <c r="V169" t="s">
        <v>1074</v>
      </c>
    </row>
    <row r="170" spans="1:22" x14ac:dyDescent="0.25">
      <c r="A170" s="69"/>
      <c r="B170" s="69"/>
      <c r="C170" s="69"/>
      <c r="D170" s="69"/>
      <c r="E170" s="69"/>
      <c r="F170" s="69" t="s">
        <v>258</v>
      </c>
      <c r="G170" s="69"/>
      <c r="H170" s="71">
        <v>4236.07</v>
      </c>
      <c r="I170" s="71">
        <v>143.27000000000001</v>
      </c>
      <c r="J170" s="71">
        <v>0</v>
      </c>
      <c r="K170" s="71">
        <v>0</v>
      </c>
      <c r="L170" s="71">
        <v>3783.54</v>
      </c>
      <c r="M170" s="71">
        <v>1130.54</v>
      </c>
      <c r="N170" s="71">
        <v>-30.69</v>
      </c>
      <c r="O170" s="71">
        <v>0</v>
      </c>
      <c r="P170" s="233">
        <v>0</v>
      </c>
      <c r="Q170" s="80">
        <f t="shared" si="33"/>
        <v>9262.73</v>
      </c>
      <c r="R170" s="83">
        <v>9248.2999999999993</v>
      </c>
      <c r="S170" s="83">
        <f t="shared" si="36"/>
        <v>14.43</v>
      </c>
      <c r="T170" s="171">
        <f t="shared" si="37"/>
        <v>1.0015602867554037</v>
      </c>
      <c r="U170" s="238">
        <v>12331.04</v>
      </c>
      <c r="V170" t="s">
        <v>1092</v>
      </c>
    </row>
    <row r="171" spans="1:22" x14ac:dyDescent="0.25">
      <c r="A171" s="69"/>
      <c r="B171" s="69"/>
      <c r="C171" s="69"/>
      <c r="D171" s="69"/>
      <c r="E171" s="69"/>
      <c r="F171" s="69" t="s">
        <v>259</v>
      </c>
      <c r="G171" s="69"/>
      <c r="H171" s="71">
        <v>0</v>
      </c>
      <c r="I171" s="71">
        <v>0</v>
      </c>
      <c r="J171" s="71">
        <v>0</v>
      </c>
      <c r="K171" s="71">
        <v>0</v>
      </c>
      <c r="L171" s="71">
        <v>0</v>
      </c>
      <c r="M171" s="71">
        <v>0</v>
      </c>
      <c r="N171" s="71">
        <v>0</v>
      </c>
      <c r="O171" s="71">
        <v>0</v>
      </c>
      <c r="P171" s="233">
        <v>0</v>
      </c>
      <c r="Q171" s="80">
        <f t="shared" si="33"/>
        <v>0</v>
      </c>
      <c r="R171" s="83">
        <v>0</v>
      </c>
      <c r="S171" s="83">
        <f t="shared" si="36"/>
        <v>0</v>
      </c>
      <c r="T171" s="171">
        <f t="shared" si="37"/>
        <v>0</v>
      </c>
      <c r="U171" s="238">
        <v>0</v>
      </c>
    </row>
    <row r="172" spans="1:22" ht="15.75" thickBot="1" x14ac:dyDescent="0.3">
      <c r="A172" s="69"/>
      <c r="B172" s="69"/>
      <c r="C172" s="69"/>
      <c r="D172" s="69"/>
      <c r="E172" s="69"/>
      <c r="F172" s="69" t="s">
        <v>260</v>
      </c>
      <c r="G172" s="69"/>
      <c r="H172" s="72">
        <v>171.52</v>
      </c>
      <c r="I172" s="72">
        <v>455.68</v>
      </c>
      <c r="J172" s="72">
        <v>445.08</v>
      </c>
      <c r="K172" s="72">
        <v>227.28</v>
      </c>
      <c r="L172" s="72">
        <v>561.44000000000005</v>
      </c>
      <c r="M172" s="145">
        <v>712.84</v>
      </c>
      <c r="N172" s="149">
        <v>498.27</v>
      </c>
      <c r="O172" s="150">
        <v>531.28</v>
      </c>
      <c r="P172" s="234">
        <v>529.54</v>
      </c>
      <c r="Q172" s="156">
        <f t="shared" si="33"/>
        <v>4132.93</v>
      </c>
      <c r="R172" s="85">
        <v>2976.93</v>
      </c>
      <c r="S172" s="85">
        <f t="shared" si="36"/>
        <v>1156</v>
      </c>
      <c r="T172" s="172">
        <f t="shared" si="37"/>
        <v>1.3883195103680639</v>
      </c>
      <c r="U172" s="239">
        <v>3969.21</v>
      </c>
    </row>
    <row r="173" spans="1:22" x14ac:dyDescent="0.25">
      <c r="A173" s="69"/>
      <c r="B173" s="69"/>
      <c r="C173" s="69"/>
      <c r="D173" s="69"/>
      <c r="E173" s="69" t="s">
        <v>261</v>
      </c>
      <c r="F173" s="69"/>
      <c r="G173" s="69"/>
      <c r="H173" s="71">
        <v>52620.36</v>
      </c>
      <c r="I173" s="71">
        <v>54716.61</v>
      </c>
      <c r="J173" s="71">
        <f>ROUND(SUM(J153:J155)+J159+J162+SUM(J167:J172),5)</f>
        <v>44029.15</v>
      </c>
      <c r="K173" s="71">
        <f t="shared" ref="K173:N173" si="44">ROUND(SUM(K154:K158)+K162+SUM(K167:K172),5)</f>
        <v>46116.480000000003</v>
      </c>
      <c r="L173" s="71">
        <f t="shared" si="44"/>
        <v>56627.87</v>
      </c>
      <c r="M173" s="71">
        <f t="shared" si="44"/>
        <v>48246.91</v>
      </c>
      <c r="N173" s="71">
        <f t="shared" si="44"/>
        <v>45910.89</v>
      </c>
      <c r="O173" s="71">
        <f>ROUND(SUM(O153:O155)+O159+O162+SUM(O167:O172),5)</f>
        <v>45775.67</v>
      </c>
      <c r="P173" s="233">
        <f>ROUND(SUM(P153:P155)+P159+P162+SUM(P167:P172),5)</f>
        <v>59655.95</v>
      </c>
      <c r="Q173" s="80">
        <f t="shared" si="33"/>
        <v>453699.89</v>
      </c>
      <c r="R173" s="83">
        <v>427782.94</v>
      </c>
      <c r="S173" s="83">
        <f t="shared" si="36"/>
        <v>25916.95</v>
      </c>
      <c r="T173" s="171">
        <f t="shared" si="37"/>
        <v>1.0605843468185057</v>
      </c>
      <c r="U173" s="238">
        <f>ROUND(SUM(U153:U155)+U159+U162+SUM(U167:U172),5)</f>
        <v>570377.09</v>
      </c>
    </row>
    <row r="174" spans="1:22" x14ac:dyDescent="0.25">
      <c r="A174" s="69"/>
      <c r="B174" s="69"/>
      <c r="C174" s="69"/>
      <c r="D174" s="69"/>
      <c r="E174" s="69" t="s">
        <v>262</v>
      </c>
      <c r="F174" s="69"/>
      <c r="G174" s="69"/>
      <c r="H174" s="71"/>
      <c r="I174" s="71"/>
      <c r="J174" s="71"/>
      <c r="K174" s="71"/>
      <c r="L174" s="71"/>
      <c r="M174" s="71"/>
      <c r="N174" s="71"/>
      <c r="O174" s="71"/>
      <c r="P174" s="233"/>
      <c r="Q174" s="80"/>
      <c r="R174" s="83"/>
      <c r="S174" s="83"/>
      <c r="T174" s="171"/>
      <c r="U174" s="238"/>
    </row>
    <row r="175" spans="1:22" ht="15.75" thickBot="1" x14ac:dyDescent="0.3">
      <c r="A175" s="69"/>
      <c r="B175" s="69"/>
      <c r="C175" s="69"/>
      <c r="D175" s="69"/>
      <c r="E175" s="69"/>
      <c r="F175" s="69" t="s">
        <v>263</v>
      </c>
      <c r="G175" s="69"/>
      <c r="H175" s="72">
        <v>0</v>
      </c>
      <c r="I175" s="72">
        <v>0</v>
      </c>
      <c r="J175" s="72">
        <v>0</v>
      </c>
      <c r="K175" s="72">
        <v>0</v>
      </c>
      <c r="L175" s="72">
        <v>0</v>
      </c>
      <c r="M175" s="145">
        <v>0</v>
      </c>
      <c r="N175" s="149">
        <v>0</v>
      </c>
      <c r="O175" s="150">
        <v>0</v>
      </c>
      <c r="P175" s="234">
        <v>0</v>
      </c>
      <c r="Q175" s="156">
        <f t="shared" si="33"/>
        <v>0</v>
      </c>
      <c r="R175" s="85">
        <v>0</v>
      </c>
      <c r="S175" s="85">
        <f t="shared" si="36"/>
        <v>0</v>
      </c>
      <c r="T175" s="172">
        <f t="shared" si="37"/>
        <v>0</v>
      </c>
      <c r="U175" s="239">
        <v>0</v>
      </c>
    </row>
    <row r="176" spans="1:22" x14ac:dyDescent="0.25">
      <c r="A176" s="69"/>
      <c r="B176" s="69"/>
      <c r="C176" s="69"/>
      <c r="D176" s="69"/>
      <c r="E176" s="69" t="s">
        <v>264</v>
      </c>
      <c r="F176" s="69"/>
      <c r="G176" s="69"/>
      <c r="H176" s="71">
        <v>0</v>
      </c>
      <c r="I176" s="71">
        <v>0</v>
      </c>
      <c r="J176" s="71">
        <f>ROUND(SUM(J174:J175),5)</f>
        <v>0</v>
      </c>
      <c r="K176" s="71">
        <v>0</v>
      </c>
      <c r="L176" s="71">
        <v>0</v>
      </c>
      <c r="M176" s="71">
        <v>0</v>
      </c>
      <c r="N176" s="71">
        <v>0</v>
      </c>
      <c r="O176" s="71">
        <f>ROUND(SUM(O174:O175),5)</f>
        <v>0</v>
      </c>
      <c r="P176" s="233">
        <f>ROUND(SUM(P174:P175),5)</f>
        <v>0</v>
      </c>
      <c r="Q176" s="80">
        <f t="shared" si="33"/>
        <v>0</v>
      </c>
      <c r="R176" s="83">
        <v>0</v>
      </c>
      <c r="S176" s="83">
        <f t="shared" si="36"/>
        <v>0</v>
      </c>
      <c r="T176" s="171">
        <f t="shared" si="37"/>
        <v>0</v>
      </c>
      <c r="U176" s="238">
        <f>ROUND(SUM(U174:U175),5)</f>
        <v>0</v>
      </c>
    </row>
    <row r="177" spans="1:22" x14ac:dyDescent="0.25">
      <c r="A177" s="69"/>
      <c r="B177" s="69"/>
      <c r="C177" s="69"/>
      <c r="D177" s="69"/>
      <c r="E177" s="69" t="s">
        <v>265</v>
      </c>
      <c r="F177" s="69"/>
      <c r="G177" s="69"/>
      <c r="H177" s="71"/>
      <c r="I177" s="71"/>
      <c r="J177" s="71"/>
      <c r="K177" s="71"/>
      <c r="L177" s="71"/>
      <c r="M177" s="71"/>
      <c r="N177" s="71"/>
      <c r="O177" s="71"/>
      <c r="P177" s="233"/>
      <c r="Q177" s="80"/>
      <c r="R177" s="83"/>
      <c r="S177" s="83"/>
      <c r="T177" s="171"/>
      <c r="U177" s="238"/>
    </row>
    <row r="178" spans="1:22" x14ac:dyDescent="0.25">
      <c r="A178" s="69"/>
      <c r="B178" s="69"/>
      <c r="C178" s="69"/>
      <c r="D178" s="69"/>
      <c r="E178" s="69"/>
      <c r="F178" s="69" t="s">
        <v>266</v>
      </c>
      <c r="G178" s="69"/>
      <c r="H178" s="71"/>
      <c r="I178" s="71"/>
      <c r="J178" s="71"/>
      <c r="K178" s="71"/>
      <c r="L178" s="71"/>
      <c r="M178" s="71"/>
      <c r="N178" s="71"/>
      <c r="O178" s="71"/>
      <c r="P178" s="233"/>
      <c r="Q178" s="80"/>
      <c r="R178" s="83"/>
      <c r="S178" s="83"/>
      <c r="T178" s="171"/>
      <c r="U178" s="238"/>
    </row>
    <row r="179" spans="1:22" ht="15.75" thickBot="1" x14ac:dyDescent="0.3">
      <c r="A179" s="69"/>
      <c r="B179" s="69"/>
      <c r="C179" s="69"/>
      <c r="D179" s="69"/>
      <c r="E179" s="69"/>
      <c r="F179" s="69"/>
      <c r="G179" s="69" t="s">
        <v>267</v>
      </c>
      <c r="H179" s="71">
        <v>54.54</v>
      </c>
      <c r="I179" s="71">
        <v>0</v>
      </c>
      <c r="J179" s="71">
        <v>0</v>
      </c>
      <c r="K179" s="71">
        <v>72.53</v>
      </c>
      <c r="L179" s="71">
        <v>0</v>
      </c>
      <c r="M179" s="71">
        <v>0</v>
      </c>
      <c r="N179" s="71">
        <v>72.53</v>
      </c>
      <c r="O179" s="71">
        <v>0</v>
      </c>
      <c r="P179" s="235">
        <v>-157.6</v>
      </c>
      <c r="Q179" s="156">
        <f t="shared" si="33"/>
        <v>42</v>
      </c>
      <c r="R179" s="83">
        <v>163.62</v>
      </c>
      <c r="S179" s="83">
        <f t="shared" si="36"/>
        <v>-121.62</v>
      </c>
      <c r="T179" s="172">
        <f t="shared" si="37"/>
        <v>0.2566923359002567</v>
      </c>
      <c r="U179" s="240">
        <v>218.16</v>
      </c>
      <c r="V179" t="s">
        <v>1630</v>
      </c>
    </row>
    <row r="180" spans="1:22" ht="15.75" thickBot="1" x14ac:dyDescent="0.3">
      <c r="A180" s="69"/>
      <c r="B180" s="69"/>
      <c r="C180" s="69"/>
      <c r="D180" s="69"/>
      <c r="E180" s="69"/>
      <c r="F180" s="69" t="s">
        <v>270</v>
      </c>
      <c r="G180" s="69"/>
      <c r="H180" s="74">
        <f>SUM(H179)</f>
        <v>54.54</v>
      </c>
      <c r="I180" s="74">
        <f t="shared" ref="I180:M180" si="45">SUM(I179)</f>
        <v>0</v>
      </c>
      <c r="J180" s="74">
        <f>ROUND(SUM(J178:J179),5)</f>
        <v>0</v>
      </c>
      <c r="K180" s="74">
        <f t="shared" si="45"/>
        <v>72.53</v>
      </c>
      <c r="L180" s="74">
        <f t="shared" si="45"/>
        <v>0</v>
      </c>
      <c r="M180" s="74">
        <f t="shared" si="45"/>
        <v>0</v>
      </c>
      <c r="N180" s="74">
        <f t="shared" ref="N180" si="46">SUM(N179)</f>
        <v>72.53</v>
      </c>
      <c r="O180" s="74">
        <f>ROUND(SUM(O178:O179),5)</f>
        <v>0</v>
      </c>
      <c r="P180" s="237">
        <f>ROUND(SUM(P178:P179),5)</f>
        <v>-157.6</v>
      </c>
      <c r="Q180" s="158">
        <f t="shared" si="33"/>
        <v>42</v>
      </c>
      <c r="R180" s="87">
        <v>163.62</v>
      </c>
      <c r="S180" s="87">
        <f t="shared" si="36"/>
        <v>-121.62</v>
      </c>
      <c r="T180" s="172">
        <f t="shared" si="37"/>
        <v>0.2566923359002567</v>
      </c>
      <c r="U180" s="242">
        <f>ROUND(SUM(U178:U179),5)</f>
        <v>218.16</v>
      </c>
    </row>
    <row r="181" spans="1:22" x14ac:dyDescent="0.25">
      <c r="A181" s="69"/>
      <c r="B181" s="69"/>
      <c r="C181" s="69"/>
      <c r="D181" s="69"/>
      <c r="E181" s="69" t="s">
        <v>271</v>
      </c>
      <c r="F181" s="69"/>
      <c r="G181" s="69"/>
      <c r="H181" s="71">
        <f>H180</f>
        <v>54.54</v>
      </c>
      <c r="I181" s="71">
        <f t="shared" ref="I181:M181" si="47">I180</f>
        <v>0</v>
      </c>
      <c r="J181" s="71">
        <f>ROUND(J177+J180,5)</f>
        <v>0</v>
      </c>
      <c r="K181" s="71">
        <f t="shared" si="47"/>
        <v>72.53</v>
      </c>
      <c r="L181" s="71">
        <f t="shared" si="47"/>
        <v>0</v>
      </c>
      <c r="M181" s="71">
        <f t="shared" si="47"/>
        <v>0</v>
      </c>
      <c r="N181" s="71">
        <f t="shared" ref="N181" si="48">N180</f>
        <v>72.53</v>
      </c>
      <c r="O181" s="71">
        <f>ROUND(O177+O180,5)</f>
        <v>0</v>
      </c>
      <c r="P181" s="233">
        <f>ROUND(P177+P180,5)</f>
        <v>-157.6</v>
      </c>
      <c r="Q181" s="80">
        <f t="shared" si="33"/>
        <v>42</v>
      </c>
      <c r="R181" s="83">
        <v>163.62</v>
      </c>
      <c r="S181" s="83">
        <f t="shared" si="36"/>
        <v>-121.62</v>
      </c>
      <c r="T181" s="171">
        <f t="shared" si="37"/>
        <v>0.2566923359002567</v>
      </c>
      <c r="U181" s="238">
        <f>ROUND(U177+U180,5)</f>
        <v>218.16</v>
      </c>
    </row>
    <row r="182" spans="1:22" x14ac:dyDescent="0.25">
      <c r="A182" s="69"/>
      <c r="B182" s="69"/>
      <c r="C182" s="69"/>
      <c r="D182" s="69"/>
      <c r="E182" s="69" t="s">
        <v>272</v>
      </c>
      <c r="F182" s="69"/>
      <c r="G182" s="69"/>
      <c r="H182" s="71"/>
      <c r="I182" s="71"/>
      <c r="J182" s="71"/>
      <c r="K182" s="71"/>
      <c r="L182" s="71"/>
      <c r="M182" s="71"/>
      <c r="N182" s="71"/>
      <c r="O182" s="71"/>
      <c r="P182" s="233"/>
      <c r="Q182" s="80"/>
      <c r="R182" s="83"/>
      <c r="S182" s="83"/>
      <c r="T182" s="171"/>
      <c r="U182" s="238"/>
    </row>
    <row r="183" spans="1:22" x14ac:dyDescent="0.25">
      <c r="A183" s="69"/>
      <c r="B183" s="69"/>
      <c r="C183" s="69"/>
      <c r="D183" s="69"/>
      <c r="E183" s="69"/>
      <c r="F183" s="69" t="s">
        <v>273</v>
      </c>
      <c r="G183" s="69"/>
      <c r="H183" s="71">
        <v>0</v>
      </c>
      <c r="I183" s="71">
        <v>0</v>
      </c>
      <c r="J183" s="71">
        <v>0</v>
      </c>
      <c r="K183" s="71">
        <v>0</v>
      </c>
      <c r="L183" s="71">
        <v>0</v>
      </c>
      <c r="M183" s="71">
        <v>0</v>
      </c>
      <c r="N183" s="71">
        <v>0</v>
      </c>
      <c r="O183" s="71">
        <v>0</v>
      </c>
      <c r="P183" s="233">
        <v>0</v>
      </c>
      <c r="Q183" s="80">
        <f t="shared" si="33"/>
        <v>0</v>
      </c>
      <c r="R183" s="83">
        <v>0</v>
      </c>
      <c r="S183" s="83">
        <f t="shared" si="36"/>
        <v>0</v>
      </c>
      <c r="T183" s="171">
        <f t="shared" si="37"/>
        <v>0</v>
      </c>
      <c r="U183" s="238">
        <v>0</v>
      </c>
    </row>
    <row r="184" spans="1:22" x14ac:dyDescent="0.25">
      <c r="A184" s="69"/>
      <c r="B184" s="69"/>
      <c r="C184" s="69"/>
      <c r="D184" s="69"/>
      <c r="E184" s="69"/>
      <c r="F184" s="69" t="s">
        <v>275</v>
      </c>
      <c r="G184" s="69"/>
      <c r="H184" s="71"/>
      <c r="I184" s="71"/>
      <c r="J184" s="71"/>
      <c r="K184" s="71"/>
      <c r="L184" s="71"/>
      <c r="M184" s="71"/>
      <c r="N184" s="71"/>
      <c r="O184" s="71"/>
      <c r="P184" s="233"/>
      <c r="Q184" s="80"/>
      <c r="R184" s="83"/>
      <c r="S184" s="83"/>
      <c r="T184" s="171"/>
      <c r="U184" s="238"/>
    </row>
    <row r="185" spans="1:22" x14ac:dyDescent="0.25">
      <c r="A185" s="69"/>
      <c r="B185" s="69"/>
      <c r="C185" s="69"/>
      <c r="D185" s="69"/>
      <c r="E185" s="69"/>
      <c r="F185" s="69"/>
      <c r="G185" s="69" t="s">
        <v>276</v>
      </c>
      <c r="H185" s="71">
        <v>0</v>
      </c>
      <c r="I185" s="71">
        <v>0</v>
      </c>
      <c r="J185" s="71">
        <v>0</v>
      </c>
      <c r="K185" s="71">
        <v>0</v>
      </c>
      <c r="L185" s="71">
        <v>0</v>
      </c>
      <c r="M185" s="71">
        <v>0</v>
      </c>
      <c r="N185" s="71">
        <v>0</v>
      </c>
      <c r="O185" s="71">
        <v>0</v>
      </c>
      <c r="P185" s="233">
        <v>0</v>
      </c>
      <c r="Q185" s="80">
        <f t="shared" si="33"/>
        <v>0</v>
      </c>
      <c r="R185" s="83">
        <v>6.75</v>
      </c>
      <c r="S185" s="83">
        <f t="shared" si="36"/>
        <v>-6.75</v>
      </c>
      <c r="T185" s="171">
        <f t="shared" si="37"/>
        <v>0</v>
      </c>
      <c r="U185" s="238">
        <v>9</v>
      </c>
    </row>
    <row r="186" spans="1:22" x14ac:dyDescent="0.25">
      <c r="A186" s="69"/>
      <c r="B186" s="69"/>
      <c r="C186" s="69"/>
      <c r="D186" s="69"/>
      <c r="E186" s="69"/>
      <c r="F186" s="69"/>
      <c r="G186" s="69" t="s">
        <v>277</v>
      </c>
      <c r="H186" s="71">
        <v>1054.9000000000001</v>
      </c>
      <c r="I186" s="71">
        <v>22723.4</v>
      </c>
      <c r="J186" s="71">
        <v>20356.7</v>
      </c>
      <c r="K186" s="71">
        <v>21771.4</v>
      </c>
      <c r="L186" s="71">
        <v>17096.099999999999</v>
      </c>
      <c r="M186" s="71">
        <v>15344.7</v>
      </c>
      <c r="N186" s="71">
        <v>18014.5</v>
      </c>
      <c r="O186" s="71">
        <v>18993.8</v>
      </c>
      <c r="P186" s="233">
        <v>18415.599999999999</v>
      </c>
      <c r="Q186" s="80">
        <f t="shared" si="33"/>
        <v>153771.1</v>
      </c>
      <c r="R186" s="83">
        <v>124368.77</v>
      </c>
      <c r="S186" s="83">
        <f t="shared" si="36"/>
        <v>29402.33</v>
      </c>
      <c r="T186" s="171">
        <f t="shared" si="37"/>
        <v>1.2364124852243856</v>
      </c>
      <c r="U186" s="238">
        <v>165825.01999999999</v>
      </c>
      <c r="V186" t="s">
        <v>1064</v>
      </c>
    </row>
    <row r="187" spans="1:22" ht="15.75" thickBot="1" x14ac:dyDescent="0.3">
      <c r="A187" s="69"/>
      <c r="B187" s="69"/>
      <c r="C187" s="69"/>
      <c r="D187" s="69"/>
      <c r="E187" s="69"/>
      <c r="F187" s="69"/>
      <c r="G187" s="69" t="s">
        <v>278</v>
      </c>
      <c r="H187" s="71">
        <v>0</v>
      </c>
      <c r="I187" s="71">
        <v>0</v>
      </c>
      <c r="J187" s="71">
        <v>0</v>
      </c>
      <c r="K187" s="71">
        <v>0</v>
      </c>
      <c r="L187" s="71">
        <v>0</v>
      </c>
      <c r="M187" s="71">
        <v>0</v>
      </c>
      <c r="N187" s="71">
        <v>0</v>
      </c>
      <c r="O187" s="71">
        <v>0</v>
      </c>
      <c r="P187" s="235">
        <v>0</v>
      </c>
      <c r="Q187" s="80">
        <f t="shared" si="33"/>
        <v>0</v>
      </c>
      <c r="R187" s="83">
        <v>0</v>
      </c>
      <c r="S187" s="83">
        <f t="shared" si="36"/>
        <v>0</v>
      </c>
      <c r="T187" s="172">
        <f t="shared" si="37"/>
        <v>0</v>
      </c>
      <c r="U187" s="240">
        <v>0</v>
      </c>
    </row>
    <row r="188" spans="1:22" ht="15.75" thickBot="1" x14ac:dyDescent="0.3">
      <c r="A188" s="69"/>
      <c r="B188" s="69"/>
      <c r="C188" s="69"/>
      <c r="D188" s="69"/>
      <c r="E188" s="69"/>
      <c r="F188" s="69" t="s">
        <v>279</v>
      </c>
      <c r="G188" s="69"/>
      <c r="H188" s="74">
        <f t="shared" ref="H188:M188" si="49">SUM(H186:H187)</f>
        <v>1054.9000000000001</v>
      </c>
      <c r="I188" s="74">
        <f t="shared" si="49"/>
        <v>22723.4</v>
      </c>
      <c r="J188" s="74">
        <f>ROUND(SUM(J184:J187),5)</f>
        <v>20356.7</v>
      </c>
      <c r="K188" s="74">
        <f t="shared" si="49"/>
        <v>21771.4</v>
      </c>
      <c r="L188" s="74">
        <f t="shared" si="49"/>
        <v>17096.099999999999</v>
      </c>
      <c r="M188" s="74">
        <f t="shared" si="49"/>
        <v>15344.7</v>
      </c>
      <c r="N188" s="74">
        <f t="shared" ref="N188" si="50">SUM(N186:N187)</f>
        <v>18014.5</v>
      </c>
      <c r="O188" s="74">
        <f>ROUND(SUM(O184:O187),5)</f>
        <v>18993.8</v>
      </c>
      <c r="P188" s="237">
        <f>ROUND(SUM(P184:P187),5)</f>
        <v>18415.599999999999</v>
      </c>
      <c r="Q188" s="158">
        <f t="shared" si="33"/>
        <v>153771.1</v>
      </c>
      <c r="R188" s="87">
        <v>124375.52</v>
      </c>
      <c r="S188" s="87">
        <f t="shared" si="36"/>
        <v>29395.58</v>
      </c>
      <c r="T188" s="172">
        <f t="shared" si="37"/>
        <v>1.2363453837218128</v>
      </c>
      <c r="U188" s="242">
        <f>ROUND(SUM(U184:U187),5)</f>
        <v>165834.01999999999</v>
      </c>
    </row>
    <row r="189" spans="1:22" x14ac:dyDescent="0.25">
      <c r="A189" s="69"/>
      <c r="B189" s="69"/>
      <c r="C189" s="69"/>
      <c r="D189" s="69"/>
      <c r="E189" s="69" t="s">
        <v>280</v>
      </c>
      <c r="F189" s="69"/>
      <c r="G189" s="69"/>
      <c r="H189" s="71">
        <f t="shared" ref="H189:I189" si="51">H188</f>
        <v>1054.9000000000001</v>
      </c>
      <c r="I189" s="71">
        <f t="shared" si="51"/>
        <v>22723.4</v>
      </c>
      <c r="J189" s="71">
        <f>ROUND(SUM(J182:J183)+J188,5)</f>
        <v>20356.7</v>
      </c>
      <c r="K189" s="71">
        <f>K188</f>
        <v>21771.4</v>
      </c>
      <c r="L189" s="71">
        <f t="shared" ref="L189:M189" si="52">L188</f>
        <v>17096.099999999999</v>
      </c>
      <c r="M189" s="71">
        <f t="shared" si="52"/>
        <v>15344.7</v>
      </c>
      <c r="N189" s="71">
        <f t="shared" ref="N189" si="53">N188</f>
        <v>18014.5</v>
      </c>
      <c r="O189" s="71">
        <f>ROUND(SUM(O182:O183)+O188,5)</f>
        <v>18993.8</v>
      </c>
      <c r="P189" s="233">
        <f>ROUND(SUM(P182:P183)+P188,5)</f>
        <v>18415.599999999999</v>
      </c>
      <c r="Q189" s="80">
        <f t="shared" si="33"/>
        <v>153771.1</v>
      </c>
      <c r="R189" s="83">
        <v>124375.52</v>
      </c>
      <c r="S189" s="83">
        <f t="shared" si="36"/>
        <v>29395.58</v>
      </c>
      <c r="T189" s="171">
        <f t="shared" si="37"/>
        <v>1.2363453837218128</v>
      </c>
      <c r="U189" s="238">
        <f>ROUND(SUM(U182:U183)+U188,5)</f>
        <v>165834.01999999999</v>
      </c>
    </row>
    <row r="190" spans="1:22" x14ac:dyDescent="0.25">
      <c r="A190" s="69"/>
      <c r="B190" s="69"/>
      <c r="C190" s="69"/>
      <c r="D190" s="69"/>
      <c r="E190" s="69" t="s">
        <v>281</v>
      </c>
      <c r="F190" s="69"/>
      <c r="G190" s="69"/>
      <c r="H190" s="71"/>
      <c r="I190" s="71"/>
      <c r="J190" s="71"/>
      <c r="K190" s="71"/>
      <c r="L190" s="71"/>
      <c r="M190" s="71"/>
      <c r="N190" s="71"/>
      <c r="O190" s="71"/>
      <c r="P190" s="233"/>
      <c r="Q190" s="80"/>
      <c r="R190" s="83"/>
      <c r="S190" s="83"/>
      <c r="T190" s="171"/>
      <c r="U190" s="238"/>
    </row>
    <row r="191" spans="1:22" x14ac:dyDescent="0.25">
      <c r="A191" s="69"/>
      <c r="B191" s="69"/>
      <c r="C191" s="69"/>
      <c r="D191" s="69"/>
      <c r="E191" s="69"/>
      <c r="F191" s="69" t="s">
        <v>282</v>
      </c>
      <c r="G191" s="69"/>
      <c r="H191" s="71">
        <v>0</v>
      </c>
      <c r="I191" s="71">
        <v>0</v>
      </c>
      <c r="J191" s="71">
        <v>0</v>
      </c>
      <c r="K191" s="71">
        <v>0</v>
      </c>
      <c r="L191" s="71">
        <v>0</v>
      </c>
      <c r="M191" s="71">
        <v>0</v>
      </c>
      <c r="N191" s="71">
        <v>0</v>
      </c>
      <c r="O191" s="71">
        <v>0</v>
      </c>
      <c r="P191" s="233">
        <v>0</v>
      </c>
      <c r="Q191" s="80">
        <f t="shared" si="33"/>
        <v>0</v>
      </c>
      <c r="R191" s="83">
        <v>0</v>
      </c>
      <c r="S191" s="83">
        <f t="shared" si="36"/>
        <v>0</v>
      </c>
      <c r="T191" s="171">
        <f t="shared" si="37"/>
        <v>0</v>
      </c>
      <c r="U191" s="238">
        <v>0</v>
      </c>
    </row>
    <row r="192" spans="1:22" ht="15.75" thickBot="1" x14ac:dyDescent="0.3">
      <c r="A192" s="69"/>
      <c r="B192" s="69"/>
      <c r="C192" s="69"/>
      <c r="D192" s="69"/>
      <c r="E192" s="69"/>
      <c r="F192" s="69" t="s">
        <v>283</v>
      </c>
      <c r="G192" s="69"/>
      <c r="H192" s="72">
        <v>0</v>
      </c>
      <c r="I192" s="72">
        <v>0</v>
      </c>
      <c r="J192" s="72">
        <v>0</v>
      </c>
      <c r="K192" s="72">
        <v>0</v>
      </c>
      <c r="L192" s="72">
        <v>0</v>
      </c>
      <c r="M192" s="145">
        <v>0</v>
      </c>
      <c r="N192" s="149">
        <v>0</v>
      </c>
      <c r="O192" s="150">
        <v>0</v>
      </c>
      <c r="P192" s="234">
        <v>0</v>
      </c>
      <c r="Q192" s="156">
        <f t="shared" si="33"/>
        <v>0</v>
      </c>
      <c r="R192" s="85">
        <v>0</v>
      </c>
      <c r="S192" s="85">
        <f t="shared" si="36"/>
        <v>0</v>
      </c>
      <c r="T192" s="172">
        <f t="shared" si="37"/>
        <v>0</v>
      </c>
      <c r="U192" s="239">
        <v>0</v>
      </c>
    </row>
    <row r="193" spans="1:22" s="57" customFormat="1" ht="11.25" x14ac:dyDescent="0.2">
      <c r="A193" s="69"/>
      <c r="B193" s="69"/>
      <c r="C193" s="69"/>
      <c r="D193" s="69"/>
      <c r="E193" s="69" t="s">
        <v>284</v>
      </c>
      <c r="F193" s="69"/>
      <c r="G193" s="69"/>
      <c r="H193" s="71">
        <v>0</v>
      </c>
      <c r="I193" s="71">
        <v>0</v>
      </c>
      <c r="J193" s="71">
        <f>ROUND(SUM(J190:J192),5)</f>
        <v>0</v>
      </c>
      <c r="K193" s="71">
        <v>0</v>
      </c>
      <c r="L193" s="71">
        <v>0</v>
      </c>
      <c r="M193" s="71">
        <v>0</v>
      </c>
      <c r="N193" s="71">
        <v>0</v>
      </c>
      <c r="O193" s="71">
        <f>ROUND(SUM(O190:O192),5)</f>
        <v>0</v>
      </c>
      <c r="P193" s="233">
        <f>ROUND(SUM(P190:P192),5)</f>
        <v>0</v>
      </c>
      <c r="Q193" s="80">
        <f t="shared" si="33"/>
        <v>0</v>
      </c>
      <c r="R193" s="83">
        <v>0</v>
      </c>
      <c r="S193" s="83">
        <f t="shared" si="36"/>
        <v>0</v>
      </c>
      <c r="T193" s="175">
        <f t="shared" si="37"/>
        <v>0</v>
      </c>
      <c r="U193" s="238">
        <f>ROUND(SUM(U190:U192),5)</f>
        <v>0</v>
      </c>
    </row>
    <row r="194" spans="1:22" ht="15.75" thickBot="1" x14ac:dyDescent="0.3">
      <c r="A194" s="69"/>
      <c r="B194" s="69"/>
      <c r="C194" s="69"/>
      <c r="D194" s="69"/>
      <c r="E194" s="69" t="s">
        <v>285</v>
      </c>
      <c r="F194" s="69"/>
      <c r="G194" s="69"/>
      <c r="H194" s="71">
        <v>0</v>
      </c>
      <c r="I194" s="71">
        <v>0</v>
      </c>
      <c r="J194" s="71">
        <v>0</v>
      </c>
      <c r="K194" s="71">
        <v>0</v>
      </c>
      <c r="L194" s="71">
        <v>0</v>
      </c>
      <c r="M194" s="71">
        <v>0</v>
      </c>
      <c r="N194" s="71">
        <v>14500</v>
      </c>
      <c r="O194" s="71">
        <v>0</v>
      </c>
      <c r="P194" s="235">
        <v>0</v>
      </c>
      <c r="Q194" s="80">
        <f t="shared" si="33"/>
        <v>14500</v>
      </c>
      <c r="R194" s="83">
        <v>11250</v>
      </c>
      <c r="S194" s="83">
        <f t="shared" si="36"/>
        <v>3250</v>
      </c>
      <c r="T194" s="172">
        <f t="shared" si="37"/>
        <v>1.288888888888889</v>
      </c>
      <c r="U194" s="240">
        <v>15000</v>
      </c>
      <c r="V194" t="s">
        <v>1093</v>
      </c>
    </row>
    <row r="195" spans="1:22" ht="15.75" thickBot="1" x14ac:dyDescent="0.3">
      <c r="A195" s="69"/>
      <c r="B195" s="69"/>
      <c r="C195" s="69"/>
      <c r="D195" s="69" t="s">
        <v>286</v>
      </c>
      <c r="E195" s="69"/>
      <c r="F195" s="69"/>
      <c r="G195" s="69"/>
      <c r="H195" s="73">
        <f t="shared" ref="H195:M195" si="54">ROUND(H29+H51+H72+H90+H101+H148+H152+H173+H189+H181,5+H193)+H194</f>
        <v>343466.72</v>
      </c>
      <c r="I195" s="73">
        <f t="shared" si="54"/>
        <v>471934.95</v>
      </c>
      <c r="J195" s="73">
        <f>ROUND(J29+J51+J72+J90+J101+J148+J152+J173+J176+J181+J189+SUM(J193:J194),5)</f>
        <v>381832.07</v>
      </c>
      <c r="K195" s="73">
        <f t="shared" si="54"/>
        <v>403930.4</v>
      </c>
      <c r="L195" s="73">
        <f t="shared" si="54"/>
        <v>383446.24</v>
      </c>
      <c r="M195" s="73">
        <f t="shared" si="54"/>
        <v>466512.38</v>
      </c>
      <c r="N195" s="73">
        <f>ROUND(N29+N51+N72+N90+N101+N148+N152+N173+N189+N181,5+N193)+N194</f>
        <v>416791.93</v>
      </c>
      <c r="O195" s="73">
        <f>ROUND(O29+O51+O72+O90+O101+O148+O152+O173+O176+O181+O189+SUM(O193:O194),5)</f>
        <v>403366.21</v>
      </c>
      <c r="P195" s="154">
        <f>ROUND(P29+P51+P72+P90+P101+P148+P152+P173+P176+P181+P189+SUM(P193:P194),5)</f>
        <v>439383.9</v>
      </c>
      <c r="Q195" s="157">
        <f>SUM(H195:P195)</f>
        <v>3710664.8000000003</v>
      </c>
      <c r="R195" s="86">
        <v>3621200.16</v>
      </c>
      <c r="S195" s="86">
        <f t="shared" si="36"/>
        <v>89464.639999999999</v>
      </c>
      <c r="T195" s="172">
        <f t="shared" si="37"/>
        <v>1.0247057980909844</v>
      </c>
      <c r="U195" s="241">
        <f>ROUND(U29+U51+U72+U90+U101+U148+U152+U173+U176+U181+U189+SUM(U193:U194),5)</f>
        <v>4822404.74</v>
      </c>
    </row>
    <row r="196" spans="1:22" ht="15.75" thickBot="1" x14ac:dyDescent="0.3">
      <c r="A196" s="69"/>
      <c r="B196" s="69" t="s">
        <v>287</v>
      </c>
      <c r="C196" s="69"/>
      <c r="D196" s="69"/>
      <c r="E196" s="69"/>
      <c r="F196" s="69"/>
      <c r="G196" s="69"/>
      <c r="H196" s="73">
        <f>ROUND(T6+H28-H195,5)</f>
        <v>113036.14</v>
      </c>
      <c r="I196" s="73">
        <f>ROUND(U6+I28-I195,5)</f>
        <v>-18421.330000000002</v>
      </c>
      <c r="J196" s="73">
        <f>ROUND(J6+J28-J195,5)</f>
        <v>152400.97</v>
      </c>
      <c r="K196" s="73">
        <f>ROUND(W6+K28-K195,5)</f>
        <v>12423</v>
      </c>
      <c r="L196" s="73">
        <f>ROUND(X6+L28-L195,5)</f>
        <v>108763.02</v>
      </c>
      <c r="M196" s="73">
        <f>ROUND(Y6+M28-M195,5)</f>
        <v>-44047.68</v>
      </c>
      <c r="N196" s="73">
        <f>ROUND(Z6+N28-N195,5)</f>
        <v>9147.1299999999992</v>
      </c>
      <c r="O196" s="73">
        <f>ROUND(O6+O28-O195,5)</f>
        <v>2484.9</v>
      </c>
      <c r="P196" s="154">
        <f>ROUND(P6+P28-P195,5)</f>
        <v>5343.1</v>
      </c>
      <c r="Q196" s="157">
        <f>SUM(H196:P196)</f>
        <v>341129.25</v>
      </c>
      <c r="R196" s="86">
        <v>131633.12</v>
      </c>
      <c r="S196" s="86">
        <f t="shared" si="36"/>
        <v>209496.13</v>
      </c>
      <c r="T196" s="172">
        <f t="shared" si="37"/>
        <v>2.5915153420355002</v>
      </c>
      <c r="U196" s="241">
        <f>ROUND(U6+U28-U195,5)</f>
        <v>176291.57</v>
      </c>
    </row>
    <row r="197" spans="1:22" ht="15.75" thickBot="1" x14ac:dyDescent="0.3">
      <c r="A197" s="69" t="s">
        <v>288</v>
      </c>
      <c r="B197" s="69"/>
      <c r="C197" s="69"/>
      <c r="D197" s="69"/>
      <c r="E197" s="69"/>
      <c r="F197" s="69"/>
      <c r="G197" s="69"/>
      <c r="H197" s="75">
        <f t="shared" ref="H197:I197" si="55">H196</f>
        <v>113036.14</v>
      </c>
      <c r="I197" s="75">
        <f t="shared" si="55"/>
        <v>-18421.330000000002</v>
      </c>
      <c r="J197" s="75">
        <f>J196</f>
        <v>152400.97</v>
      </c>
      <c r="K197" s="75">
        <f>K196</f>
        <v>12423</v>
      </c>
      <c r="L197" s="75">
        <f t="shared" ref="L197:M197" si="56">L196</f>
        <v>108763.02</v>
      </c>
      <c r="M197" s="75">
        <f t="shared" si="56"/>
        <v>-44047.68</v>
      </c>
      <c r="N197" s="75">
        <f t="shared" ref="N197" si="57">N196</f>
        <v>9147.1299999999992</v>
      </c>
      <c r="O197" s="75">
        <f t="shared" ref="O197" si="58">O196</f>
        <v>2484.9</v>
      </c>
      <c r="P197" s="155">
        <f>P196</f>
        <v>5343.1</v>
      </c>
      <c r="Q197" s="159">
        <f>SUM(H197:P197)</f>
        <v>341129.25</v>
      </c>
      <c r="R197" s="88">
        <v>131633.12</v>
      </c>
      <c r="S197" s="88">
        <f t="shared" si="36"/>
        <v>209496.13</v>
      </c>
      <c r="T197" s="176">
        <f>IFERROR(Q197/R197,0)</f>
        <v>2.5915153420355002</v>
      </c>
      <c r="U197" s="243">
        <f>U196</f>
        <v>176291.57</v>
      </c>
    </row>
    <row r="198" spans="1:22" ht="15.75" thickTop="1" x14ac:dyDescent="0.25">
      <c r="A198" s="63"/>
      <c r="B198" s="63"/>
      <c r="C198" s="63"/>
      <c r="D198" s="63"/>
      <c r="E198" s="63"/>
      <c r="F198" s="63"/>
      <c r="G198" s="63"/>
      <c r="H198" s="67"/>
      <c r="I198" s="67"/>
      <c r="J198" s="67"/>
      <c r="K198" s="67"/>
      <c r="L198" s="136"/>
      <c r="M198" s="136"/>
      <c r="N198" s="136"/>
      <c r="O198" s="136"/>
      <c r="P198" s="153"/>
      <c r="Q198" s="67"/>
      <c r="R198" s="98"/>
    </row>
    <row r="199" spans="1:22" x14ac:dyDescent="0.25">
      <c r="L199" s="98"/>
      <c r="M199" s="98"/>
      <c r="N199" s="98"/>
      <c r="O199" s="98"/>
      <c r="P199" s="98"/>
    </row>
  </sheetData>
  <pageMargins left="0.78749999999999998" right="0.78749999999999998" top="1.0249999999999999" bottom="1.0249999999999999" header="0.78749999999999998" footer="0.78749999999999998"/>
  <pageSetup paperSize="0" orientation="portrait" r:id="rId1"/>
  <headerFooter>
    <oddHeader>&amp;C&amp;"Arial,Regular"&amp;10&amp;A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50D3A-421A-4FBA-BE4F-0C540FF4EC30}">
  <sheetPr codeName="Sheet5"/>
  <dimension ref="A1:G65"/>
  <sheetViews>
    <sheetView workbookViewId="0">
      <selection activeCell="J65" sqref="J65"/>
    </sheetView>
  </sheetViews>
  <sheetFormatPr defaultRowHeight="15" x14ac:dyDescent="0.25"/>
  <cols>
    <col min="1" max="5" width="3" style="200" customWidth="1"/>
    <col min="6" max="6" width="29.7109375" style="200" customWidth="1"/>
    <col min="7" max="7" width="11.5703125" style="199" bestFit="1" customWidth="1"/>
    <col min="8" max="16384" width="9.140625" style="198"/>
  </cols>
  <sheetData>
    <row r="1" spans="1:7" ht="15.75" x14ac:dyDescent="0.25">
      <c r="A1" s="226" t="s">
        <v>76</v>
      </c>
      <c r="B1" s="203"/>
      <c r="C1" s="203"/>
      <c r="D1" s="203"/>
      <c r="E1" s="203"/>
      <c r="F1" s="203"/>
      <c r="G1" s="221"/>
    </row>
    <row r="2" spans="1:7" ht="18" x14ac:dyDescent="0.25">
      <c r="A2" s="225" t="s">
        <v>289</v>
      </c>
      <c r="B2" s="203"/>
      <c r="C2" s="203"/>
      <c r="D2" s="203"/>
      <c r="E2" s="203"/>
      <c r="F2" s="203"/>
      <c r="G2" s="224"/>
    </row>
    <row r="3" spans="1:7" x14ac:dyDescent="0.25">
      <c r="A3" s="223" t="s">
        <v>1145</v>
      </c>
      <c r="B3" s="203"/>
      <c r="C3" s="203"/>
      <c r="D3" s="203"/>
      <c r="E3" s="203"/>
      <c r="F3" s="203"/>
      <c r="G3" s="221" t="s">
        <v>78</v>
      </c>
    </row>
    <row r="4" spans="1:7" s="216" customFormat="1" ht="15.75" thickBot="1" x14ac:dyDescent="0.3">
      <c r="A4" s="219"/>
      <c r="B4" s="219"/>
      <c r="C4" s="219"/>
      <c r="D4" s="219"/>
      <c r="E4" s="219"/>
      <c r="F4" s="219"/>
      <c r="G4" s="230" t="s">
        <v>1146</v>
      </c>
    </row>
    <row r="5" spans="1:7" ht="15.75" thickTop="1" x14ac:dyDescent="0.25">
      <c r="A5" s="203" t="s">
        <v>30</v>
      </c>
      <c r="B5" s="203"/>
      <c r="C5" s="203"/>
      <c r="D5" s="203"/>
      <c r="E5" s="203"/>
      <c r="F5" s="203"/>
      <c r="G5" s="211"/>
    </row>
    <row r="6" spans="1:7" x14ac:dyDescent="0.25">
      <c r="A6" s="203"/>
      <c r="B6" s="203" t="s">
        <v>36</v>
      </c>
      <c r="C6" s="203"/>
      <c r="D6" s="203"/>
      <c r="E6" s="203"/>
      <c r="F6" s="203"/>
      <c r="G6" s="211"/>
    </row>
    <row r="7" spans="1:7" x14ac:dyDescent="0.25">
      <c r="A7" s="203"/>
      <c r="B7" s="203"/>
      <c r="C7" s="203" t="s">
        <v>42</v>
      </c>
      <c r="D7" s="203"/>
      <c r="E7" s="203"/>
      <c r="F7" s="203"/>
      <c r="G7" s="211"/>
    </row>
    <row r="8" spans="1:7" x14ac:dyDescent="0.25">
      <c r="A8" s="203"/>
      <c r="B8" s="203"/>
      <c r="C8" s="203"/>
      <c r="D8" s="203" t="s">
        <v>290</v>
      </c>
      <c r="E8" s="203"/>
      <c r="F8" s="203"/>
      <c r="G8" s="211">
        <v>456079.78</v>
      </c>
    </row>
    <row r="9" spans="1:7" x14ac:dyDescent="0.25">
      <c r="A9" s="203"/>
      <c r="B9" s="203"/>
      <c r="C9" s="203"/>
      <c r="D9" s="203" t="s">
        <v>291</v>
      </c>
      <c r="E9" s="203"/>
      <c r="F9" s="203"/>
      <c r="G9" s="211">
        <v>4701.5</v>
      </c>
    </row>
    <row r="10" spans="1:7" x14ac:dyDescent="0.25">
      <c r="A10" s="203"/>
      <c r="B10" s="203"/>
      <c r="C10" s="203"/>
      <c r="D10" s="203" t="s">
        <v>292</v>
      </c>
      <c r="E10" s="203"/>
      <c r="F10" s="203"/>
      <c r="G10" s="211">
        <v>39600.75</v>
      </c>
    </row>
    <row r="11" spans="1:7" x14ac:dyDescent="0.25">
      <c r="A11" s="203"/>
      <c r="B11" s="203"/>
      <c r="C11" s="203"/>
      <c r="D11" s="203" t="s">
        <v>293</v>
      </c>
      <c r="E11" s="203"/>
      <c r="F11" s="203"/>
      <c r="G11" s="211">
        <v>612.5</v>
      </c>
    </row>
    <row r="12" spans="1:7" x14ac:dyDescent="0.25">
      <c r="A12" s="203"/>
      <c r="B12" s="203"/>
      <c r="C12" s="203"/>
      <c r="D12" s="203" t="s">
        <v>294</v>
      </c>
      <c r="E12" s="203"/>
      <c r="F12" s="203"/>
      <c r="G12" s="211">
        <v>1330446.53</v>
      </c>
    </row>
    <row r="13" spans="1:7" x14ac:dyDescent="0.25">
      <c r="A13" s="203"/>
      <c r="B13" s="203"/>
      <c r="C13" s="203"/>
      <c r="D13" s="203" t="s">
        <v>295</v>
      </c>
      <c r="E13" s="203"/>
      <c r="F13" s="203"/>
      <c r="G13" s="211">
        <v>29053.759999999998</v>
      </c>
    </row>
    <row r="14" spans="1:7" ht="15.75" thickBot="1" x14ac:dyDescent="0.3">
      <c r="A14" s="203"/>
      <c r="B14" s="203"/>
      <c r="C14" s="203"/>
      <c r="D14" s="203" t="s">
        <v>296</v>
      </c>
      <c r="E14" s="203"/>
      <c r="F14" s="203"/>
      <c r="G14" s="213">
        <v>55595.98</v>
      </c>
    </row>
    <row r="15" spans="1:7" x14ac:dyDescent="0.25">
      <c r="A15" s="203"/>
      <c r="B15" s="203"/>
      <c r="C15" s="203" t="s">
        <v>298</v>
      </c>
      <c r="D15" s="203"/>
      <c r="E15" s="203"/>
      <c r="F15" s="203"/>
      <c r="G15" s="211">
        <f>ROUND(SUM(G7:G14),5)</f>
        <v>1916090.8</v>
      </c>
    </row>
    <row r="16" spans="1:7" x14ac:dyDescent="0.25">
      <c r="A16" s="203"/>
      <c r="B16" s="203"/>
      <c r="C16" s="203" t="s">
        <v>299</v>
      </c>
      <c r="D16" s="203"/>
      <c r="E16" s="203"/>
      <c r="F16" s="203"/>
      <c r="G16" s="211"/>
    </row>
    <row r="17" spans="1:7" x14ac:dyDescent="0.25">
      <c r="A17" s="203"/>
      <c r="B17" s="203"/>
      <c r="C17" s="203"/>
      <c r="D17" s="203" t="s">
        <v>416</v>
      </c>
      <c r="E17" s="203"/>
      <c r="F17" s="203"/>
      <c r="G17" s="211"/>
    </row>
    <row r="18" spans="1:7" ht="15.75" thickBot="1" x14ac:dyDescent="0.3">
      <c r="A18" s="203"/>
      <c r="B18" s="203"/>
      <c r="C18" s="203"/>
      <c r="D18" s="203"/>
      <c r="E18" s="203" t="s">
        <v>421</v>
      </c>
      <c r="F18" s="203"/>
      <c r="G18" s="209">
        <v>25.9</v>
      </c>
    </row>
    <row r="19" spans="1:7" ht="15.75" thickBot="1" x14ac:dyDescent="0.3">
      <c r="A19" s="203"/>
      <c r="B19" s="203"/>
      <c r="C19" s="203"/>
      <c r="D19" s="203" t="s">
        <v>425</v>
      </c>
      <c r="E19" s="203"/>
      <c r="F19" s="203"/>
      <c r="G19" s="215">
        <f>ROUND(SUM(G17:G18),5)</f>
        <v>25.9</v>
      </c>
    </row>
    <row r="20" spans="1:7" x14ac:dyDescent="0.25">
      <c r="A20" s="203"/>
      <c r="B20" s="203"/>
      <c r="C20" s="203" t="s">
        <v>303</v>
      </c>
      <c r="D20" s="203"/>
      <c r="E20" s="203"/>
      <c r="F20" s="203"/>
      <c r="G20" s="211">
        <f>ROUND(G16+G19,5)</f>
        <v>25.9</v>
      </c>
    </row>
    <row r="21" spans="1:7" x14ac:dyDescent="0.25">
      <c r="A21" s="203"/>
      <c r="B21" s="203"/>
      <c r="C21" s="203" t="s">
        <v>43</v>
      </c>
      <c r="D21" s="203"/>
      <c r="E21" s="203"/>
      <c r="F21" s="203"/>
      <c r="G21" s="211"/>
    </row>
    <row r="22" spans="1:7" ht="15.75" thickBot="1" x14ac:dyDescent="0.3">
      <c r="A22" s="203"/>
      <c r="B22" s="203"/>
      <c r="C22" s="203"/>
      <c r="D22" s="203" t="s">
        <v>304</v>
      </c>
      <c r="E22" s="203"/>
      <c r="F22" s="203"/>
      <c r="G22" s="209">
        <v>107403.14</v>
      </c>
    </row>
    <row r="23" spans="1:7" ht="15.75" thickBot="1" x14ac:dyDescent="0.3">
      <c r="A23" s="203"/>
      <c r="B23" s="203"/>
      <c r="C23" s="203" t="s">
        <v>305</v>
      </c>
      <c r="D23" s="203"/>
      <c r="E23" s="203"/>
      <c r="F23" s="203"/>
      <c r="G23" s="215">
        <f>ROUND(SUM(G21:G22),5)</f>
        <v>107403.14</v>
      </c>
    </row>
    <row r="24" spans="1:7" x14ac:dyDescent="0.25">
      <c r="A24" s="203"/>
      <c r="B24" s="203" t="s">
        <v>49</v>
      </c>
      <c r="C24" s="203"/>
      <c r="D24" s="203"/>
      <c r="E24" s="203"/>
      <c r="F24" s="203"/>
      <c r="G24" s="211">
        <f>ROUND(G6+G15+G20+G23,5)</f>
        <v>2023519.84</v>
      </c>
    </row>
    <row r="25" spans="1:7" x14ac:dyDescent="0.25">
      <c r="A25" s="203"/>
      <c r="B25" s="203" t="s">
        <v>50</v>
      </c>
      <c r="C25" s="203"/>
      <c r="D25" s="203"/>
      <c r="E25" s="203"/>
      <c r="F25" s="203"/>
      <c r="G25" s="211"/>
    </row>
    <row r="26" spans="1:7" x14ac:dyDescent="0.25">
      <c r="A26" s="203"/>
      <c r="B26" s="203"/>
      <c r="C26" s="203" t="s">
        <v>306</v>
      </c>
      <c r="D26" s="203"/>
      <c r="E26" s="203"/>
      <c r="F26" s="203"/>
      <c r="G26" s="211"/>
    </row>
    <row r="27" spans="1:7" ht="15.75" thickBot="1" x14ac:dyDescent="0.3">
      <c r="A27" s="203"/>
      <c r="B27" s="203"/>
      <c r="C27" s="203"/>
      <c r="D27" s="203" t="s">
        <v>307</v>
      </c>
      <c r="E27" s="203"/>
      <c r="F27" s="203"/>
      <c r="G27" s="213">
        <v>383228.04</v>
      </c>
    </row>
    <row r="28" spans="1:7" x14ac:dyDescent="0.25">
      <c r="A28" s="203"/>
      <c r="B28" s="203"/>
      <c r="C28" s="203" t="s">
        <v>308</v>
      </c>
      <c r="D28" s="203"/>
      <c r="E28" s="203"/>
      <c r="F28" s="203"/>
      <c r="G28" s="211">
        <f>ROUND(SUM(G26:G27),5)</f>
        <v>383228.04</v>
      </c>
    </row>
    <row r="29" spans="1:7" x14ac:dyDescent="0.25">
      <c r="A29" s="203"/>
      <c r="B29" s="203"/>
      <c r="C29" s="203" t="s">
        <v>309</v>
      </c>
      <c r="D29" s="203"/>
      <c r="E29" s="203"/>
      <c r="F29" s="203"/>
      <c r="G29" s="211">
        <v>69754.559999999998</v>
      </c>
    </row>
    <row r="30" spans="1:7" x14ac:dyDescent="0.25">
      <c r="A30" s="203"/>
      <c r="B30" s="203"/>
      <c r="C30" s="203" t="s">
        <v>310</v>
      </c>
      <c r="D30" s="203"/>
      <c r="E30" s="203"/>
      <c r="F30" s="203"/>
      <c r="G30" s="211">
        <v>-418411.15</v>
      </c>
    </row>
    <row r="31" spans="1:7" x14ac:dyDescent="0.25">
      <c r="A31" s="203"/>
      <c r="B31" s="203"/>
      <c r="C31" s="203" t="s">
        <v>311</v>
      </c>
      <c r="D31" s="203"/>
      <c r="E31" s="203"/>
      <c r="F31" s="203"/>
      <c r="G31" s="211"/>
    </row>
    <row r="32" spans="1:7" x14ac:dyDescent="0.25">
      <c r="A32" s="203"/>
      <c r="B32" s="203"/>
      <c r="C32" s="203"/>
      <c r="D32" s="203" t="s">
        <v>312</v>
      </c>
      <c r="E32" s="203"/>
      <c r="F32" s="203"/>
      <c r="G32" s="211">
        <v>78651.73</v>
      </c>
    </row>
    <row r="33" spans="1:7" x14ac:dyDescent="0.25">
      <c r="A33" s="203"/>
      <c r="B33" s="203"/>
      <c r="C33" s="203"/>
      <c r="D33" s="203" t="s">
        <v>313</v>
      </c>
      <c r="E33" s="203"/>
      <c r="F33" s="203"/>
      <c r="G33" s="211">
        <v>89090.74</v>
      </c>
    </row>
    <row r="34" spans="1:7" x14ac:dyDescent="0.25">
      <c r="A34" s="203"/>
      <c r="B34" s="203"/>
      <c r="C34" s="203"/>
      <c r="D34" s="203" t="s">
        <v>314</v>
      </c>
      <c r="E34" s="203"/>
      <c r="F34" s="203"/>
      <c r="G34" s="211">
        <v>243254.94</v>
      </c>
    </row>
    <row r="35" spans="1:7" ht="15.75" thickBot="1" x14ac:dyDescent="0.3">
      <c r="A35" s="203"/>
      <c r="B35" s="203"/>
      <c r="C35" s="203"/>
      <c r="D35" s="203" t="s">
        <v>315</v>
      </c>
      <c r="E35" s="203"/>
      <c r="F35" s="203"/>
      <c r="G35" s="213">
        <v>6000</v>
      </c>
    </row>
    <row r="36" spans="1:7" x14ac:dyDescent="0.25">
      <c r="A36" s="203"/>
      <c r="B36" s="203"/>
      <c r="C36" s="203" t="s">
        <v>316</v>
      </c>
      <c r="D36" s="203"/>
      <c r="E36" s="203"/>
      <c r="F36" s="203"/>
      <c r="G36" s="211">
        <f>ROUND(SUM(G31:G35),5)</f>
        <v>416997.41</v>
      </c>
    </row>
    <row r="37" spans="1:7" ht="15.75" thickBot="1" x14ac:dyDescent="0.3">
      <c r="A37" s="203"/>
      <c r="B37" s="203"/>
      <c r="C37" s="203" t="s">
        <v>318</v>
      </c>
      <c r="D37" s="203"/>
      <c r="E37" s="203"/>
      <c r="F37" s="203"/>
      <c r="G37" s="209">
        <v>82666.429999999993</v>
      </c>
    </row>
    <row r="38" spans="1:7" ht="15.75" thickBot="1" x14ac:dyDescent="0.3">
      <c r="A38" s="203"/>
      <c r="B38" s="203" t="s">
        <v>319</v>
      </c>
      <c r="C38" s="203"/>
      <c r="D38" s="203"/>
      <c r="E38" s="203"/>
      <c r="F38" s="203"/>
      <c r="G38" s="207">
        <f>ROUND(G25+SUM(G28:G30)+SUM(G36:G37),5)</f>
        <v>534235.29</v>
      </c>
    </row>
    <row r="39" spans="1:7" s="201" customFormat="1" ht="12" thickBot="1" x14ac:dyDescent="0.25">
      <c r="A39" s="203" t="s">
        <v>55</v>
      </c>
      <c r="B39" s="203"/>
      <c r="C39" s="203"/>
      <c r="D39" s="203"/>
      <c r="E39" s="203"/>
      <c r="F39" s="203"/>
      <c r="G39" s="204">
        <f>ROUND(G5+G24+G38,5)</f>
        <v>2557755.13</v>
      </c>
    </row>
    <row r="40" spans="1:7" ht="15.75" thickTop="1" x14ac:dyDescent="0.25">
      <c r="A40" s="203" t="s">
        <v>320</v>
      </c>
      <c r="B40" s="203"/>
      <c r="C40" s="203"/>
      <c r="D40" s="203"/>
      <c r="E40" s="203"/>
      <c r="F40" s="203"/>
      <c r="G40" s="211"/>
    </row>
    <row r="41" spans="1:7" x14ac:dyDescent="0.25">
      <c r="A41" s="203"/>
      <c r="B41" s="203" t="s">
        <v>59</v>
      </c>
      <c r="C41" s="203"/>
      <c r="D41" s="203"/>
      <c r="E41" s="203"/>
      <c r="F41" s="203"/>
      <c r="G41" s="211"/>
    </row>
    <row r="42" spans="1:7" x14ac:dyDescent="0.25">
      <c r="A42" s="203"/>
      <c r="B42" s="203"/>
      <c r="C42" s="203" t="s">
        <v>60</v>
      </c>
      <c r="D42" s="203"/>
      <c r="E42" s="203"/>
      <c r="F42" s="203"/>
      <c r="G42" s="211"/>
    </row>
    <row r="43" spans="1:7" x14ac:dyDescent="0.25">
      <c r="A43" s="203"/>
      <c r="B43" s="203"/>
      <c r="C43" s="203"/>
      <c r="D43" s="203" t="s">
        <v>64</v>
      </c>
      <c r="E43" s="203"/>
      <c r="F43" s="203"/>
      <c r="G43" s="211"/>
    </row>
    <row r="44" spans="1:7" ht="15.75" thickBot="1" x14ac:dyDescent="0.3">
      <c r="A44" s="203"/>
      <c r="B44" s="203"/>
      <c r="C44" s="203"/>
      <c r="D44" s="203"/>
      <c r="E44" s="203" t="s">
        <v>321</v>
      </c>
      <c r="F44" s="203"/>
      <c r="G44" s="213">
        <v>91042.42</v>
      </c>
    </row>
    <row r="45" spans="1:7" x14ac:dyDescent="0.25">
      <c r="A45" s="203"/>
      <c r="B45" s="203"/>
      <c r="C45" s="203"/>
      <c r="D45" s="203" t="s">
        <v>322</v>
      </c>
      <c r="E45" s="203"/>
      <c r="F45" s="203"/>
      <c r="G45" s="211">
        <f>ROUND(SUM(G43:G44),5)</f>
        <v>91042.42</v>
      </c>
    </row>
    <row r="46" spans="1:7" x14ac:dyDescent="0.25">
      <c r="A46" s="203"/>
      <c r="B46" s="203"/>
      <c r="C46" s="203"/>
      <c r="D46" s="203" t="s">
        <v>323</v>
      </c>
      <c r="E46" s="203"/>
      <c r="F46" s="203"/>
      <c r="G46" s="211"/>
    </row>
    <row r="47" spans="1:7" ht="15.75" thickBot="1" x14ac:dyDescent="0.3">
      <c r="A47" s="203"/>
      <c r="B47" s="203"/>
      <c r="C47" s="203"/>
      <c r="D47" s="203"/>
      <c r="E47" s="203" t="s">
        <v>324</v>
      </c>
      <c r="F47" s="203"/>
      <c r="G47" s="213">
        <v>1286.25</v>
      </c>
    </row>
    <row r="48" spans="1:7" x14ac:dyDescent="0.25">
      <c r="A48" s="203"/>
      <c r="B48" s="203"/>
      <c r="C48" s="203"/>
      <c r="D48" s="203" t="s">
        <v>325</v>
      </c>
      <c r="E48" s="203"/>
      <c r="F48" s="203"/>
      <c r="G48" s="211">
        <f>ROUND(SUM(G46:G47),5)</f>
        <v>1286.25</v>
      </c>
    </row>
    <row r="49" spans="1:7" x14ac:dyDescent="0.25">
      <c r="A49" s="203"/>
      <c r="B49" s="203"/>
      <c r="C49" s="203"/>
      <c r="D49" s="203" t="s">
        <v>70</v>
      </c>
      <c r="E49" s="203"/>
      <c r="F49" s="203"/>
      <c r="G49" s="211"/>
    </row>
    <row r="50" spans="1:7" x14ac:dyDescent="0.25">
      <c r="A50" s="203"/>
      <c r="B50" s="203"/>
      <c r="C50" s="203"/>
      <c r="D50" s="203"/>
      <c r="E50" s="203" t="s">
        <v>326</v>
      </c>
      <c r="F50" s="203"/>
      <c r="G50" s="211"/>
    </row>
    <row r="51" spans="1:7" x14ac:dyDescent="0.25">
      <c r="A51" s="203"/>
      <c r="B51" s="203"/>
      <c r="C51" s="203"/>
      <c r="D51" s="203"/>
      <c r="E51" s="203"/>
      <c r="F51" s="203" t="s">
        <v>327</v>
      </c>
      <c r="G51" s="211">
        <v>1506.95</v>
      </c>
    </row>
    <row r="52" spans="1:7" x14ac:dyDescent="0.25">
      <c r="A52" s="203"/>
      <c r="B52" s="203"/>
      <c r="C52" s="203"/>
      <c r="D52" s="203"/>
      <c r="E52" s="203"/>
      <c r="F52" s="203" t="s">
        <v>328</v>
      </c>
      <c r="G52" s="211">
        <v>290.23</v>
      </c>
    </row>
    <row r="53" spans="1:7" ht="15.75" thickBot="1" x14ac:dyDescent="0.3">
      <c r="A53" s="203"/>
      <c r="B53" s="203"/>
      <c r="C53" s="203"/>
      <c r="D53" s="203"/>
      <c r="E53" s="203"/>
      <c r="F53" s="203" t="s">
        <v>329</v>
      </c>
      <c r="G53" s="213">
        <v>158134.9</v>
      </c>
    </row>
    <row r="54" spans="1:7" x14ac:dyDescent="0.25">
      <c r="A54" s="203"/>
      <c r="B54" s="203"/>
      <c r="C54" s="203"/>
      <c r="D54" s="203"/>
      <c r="E54" s="203" t="s">
        <v>330</v>
      </c>
      <c r="F54" s="203"/>
      <c r="G54" s="211">
        <f>ROUND(SUM(G50:G53),5)</f>
        <v>159932.07999999999</v>
      </c>
    </row>
    <row r="55" spans="1:7" ht="15.75" thickBot="1" x14ac:dyDescent="0.3">
      <c r="A55" s="203"/>
      <c r="B55" s="203"/>
      <c r="C55" s="203"/>
      <c r="D55" s="203"/>
      <c r="E55" s="203" t="s">
        <v>333</v>
      </c>
      <c r="F55" s="203"/>
      <c r="G55" s="209">
        <v>24571.06</v>
      </c>
    </row>
    <row r="56" spans="1:7" ht="15.75" thickBot="1" x14ac:dyDescent="0.3">
      <c r="A56" s="203"/>
      <c r="B56" s="203"/>
      <c r="C56" s="203"/>
      <c r="D56" s="203" t="s">
        <v>334</v>
      </c>
      <c r="E56" s="203"/>
      <c r="F56" s="203"/>
      <c r="G56" s="207">
        <f>ROUND(G49+SUM(G54:G55),5)</f>
        <v>184503.14</v>
      </c>
    </row>
    <row r="57" spans="1:7" ht="15.75" thickBot="1" x14ac:dyDescent="0.3">
      <c r="A57" s="203"/>
      <c r="B57" s="203"/>
      <c r="C57" s="203" t="s">
        <v>71</v>
      </c>
      <c r="D57" s="203"/>
      <c r="E57" s="203"/>
      <c r="F57" s="203"/>
      <c r="G57" s="215">
        <f>ROUND(G42+G45+G48+G56,5)</f>
        <v>276831.81</v>
      </c>
    </row>
    <row r="58" spans="1:7" x14ac:dyDescent="0.25">
      <c r="A58" s="203"/>
      <c r="B58" s="203" t="s">
        <v>73</v>
      </c>
      <c r="C58" s="203"/>
      <c r="D58" s="203"/>
      <c r="E58" s="203"/>
      <c r="F58" s="203"/>
      <c r="G58" s="211">
        <f>ROUND(G41+G57,5)</f>
        <v>276831.81</v>
      </c>
    </row>
    <row r="59" spans="1:7" x14ac:dyDescent="0.25">
      <c r="A59" s="203"/>
      <c r="B59" s="203" t="s">
        <v>74</v>
      </c>
      <c r="C59" s="203"/>
      <c r="D59" s="203"/>
      <c r="E59" s="203"/>
      <c r="F59" s="203"/>
      <c r="G59" s="211"/>
    </row>
    <row r="60" spans="1:7" x14ac:dyDescent="0.25">
      <c r="A60" s="203"/>
      <c r="B60" s="203"/>
      <c r="C60" s="203" t="s">
        <v>534</v>
      </c>
      <c r="D60" s="203"/>
      <c r="E60" s="203"/>
      <c r="F60" s="203"/>
      <c r="G60" s="211">
        <v>52085.71</v>
      </c>
    </row>
    <row r="61" spans="1:7" x14ac:dyDescent="0.25">
      <c r="A61" s="203"/>
      <c r="B61" s="203"/>
      <c r="C61" s="203" t="s">
        <v>335</v>
      </c>
      <c r="D61" s="203"/>
      <c r="E61" s="203"/>
      <c r="F61" s="203"/>
      <c r="G61" s="211">
        <v>1887708.36</v>
      </c>
    </row>
    <row r="62" spans="1:7" ht="15.75" thickBot="1" x14ac:dyDescent="0.3">
      <c r="A62" s="203"/>
      <c r="B62" s="203"/>
      <c r="C62" s="203" t="s">
        <v>288</v>
      </c>
      <c r="D62" s="203"/>
      <c r="E62" s="203"/>
      <c r="F62" s="203"/>
      <c r="G62" s="209">
        <v>341129.25</v>
      </c>
    </row>
    <row r="63" spans="1:7" ht="15.75" thickBot="1" x14ac:dyDescent="0.3">
      <c r="A63" s="203"/>
      <c r="B63" s="203" t="s">
        <v>336</v>
      </c>
      <c r="C63" s="203"/>
      <c r="D63" s="203"/>
      <c r="E63" s="203"/>
      <c r="F63" s="203"/>
      <c r="G63" s="207">
        <f>ROUND(SUM(G59:G62),5)</f>
        <v>2280923.3199999998</v>
      </c>
    </row>
    <row r="64" spans="1:7" s="201" customFormat="1" ht="12" thickBot="1" x14ac:dyDescent="0.25">
      <c r="A64" s="203" t="s">
        <v>75</v>
      </c>
      <c r="B64" s="203"/>
      <c r="C64" s="203"/>
      <c r="D64" s="203"/>
      <c r="E64" s="203"/>
      <c r="F64" s="203"/>
      <c r="G64" s="204">
        <f>ROUND(G40+G58+G63,5)</f>
        <v>2557755.13</v>
      </c>
    </row>
    <row r="65" ht="15.75" thickTop="1" x14ac:dyDescent="0.25"/>
  </sheetData>
  <pageMargins left="0.7" right="0.7" top="0.75" bottom="0.75" header="0.1" footer="0.3"/>
  <pageSetup orientation="portrait" horizontalDpi="4294967293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331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3313" r:id="rId4" name="FILTER"/>
      </mc:Fallback>
    </mc:AlternateContent>
    <mc:AlternateContent xmlns:mc="http://schemas.openxmlformats.org/markup-compatibility/2006">
      <mc:Choice Requires="x14">
        <control shapeId="1331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3314" r:id="rId6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2B9CD-950C-41E6-B465-106155F410D3}">
  <sheetPr codeName="Sheet4"/>
  <dimension ref="A1:AJ133"/>
  <sheetViews>
    <sheetView workbookViewId="0">
      <selection activeCell="G9" sqref="G9"/>
    </sheetView>
  </sheetViews>
  <sheetFormatPr defaultRowHeight="15" x14ac:dyDescent="0.25"/>
  <cols>
    <col min="1" max="6" width="3" style="200" customWidth="1"/>
    <col min="7" max="7" width="39.85546875" style="200" customWidth="1"/>
    <col min="8" max="8" width="12.140625" style="199" bestFit="1" customWidth="1"/>
    <col min="9" max="9" width="2.28515625" style="199" customWidth="1"/>
    <col min="10" max="10" width="12.140625" style="199" bestFit="1" customWidth="1"/>
    <col min="11" max="11" width="2.28515625" style="199" customWidth="1"/>
    <col min="12" max="12" width="15.42578125" style="199" bestFit="1" customWidth="1"/>
    <col min="13" max="13" width="2.28515625" style="199" customWidth="1"/>
    <col min="14" max="14" width="8.42578125" style="199" bestFit="1" customWidth="1"/>
    <col min="15" max="15" width="2.28515625" style="199" customWidth="1"/>
    <col min="16" max="16" width="8.42578125" style="199" bestFit="1" customWidth="1"/>
    <col min="17" max="17" width="2.28515625" style="199" customWidth="1"/>
    <col min="18" max="18" width="11.5703125" style="199" bestFit="1" customWidth="1"/>
    <col min="19" max="19" width="2.28515625" style="199" customWidth="1"/>
    <col min="20" max="20" width="15.42578125" style="199" bestFit="1" customWidth="1"/>
    <col min="21" max="21" width="2.28515625" style="199" customWidth="1"/>
    <col min="22" max="22" width="8.85546875" style="199" bestFit="1" customWidth="1"/>
    <col min="23" max="23" width="2.28515625" style="199" customWidth="1"/>
    <col min="24" max="24" width="9.85546875" style="199" bestFit="1" customWidth="1"/>
    <col min="25" max="25" width="2.28515625" style="199" customWidth="1"/>
    <col min="26" max="26" width="8.7109375" style="199" bestFit="1" customWidth="1"/>
    <col min="27" max="27" width="2.28515625" style="199" customWidth="1"/>
    <col min="28" max="28" width="16.42578125" style="199" bestFit="1" customWidth="1"/>
    <col min="29" max="29" width="2.28515625" style="199" customWidth="1"/>
    <col min="30" max="30" width="16.42578125" style="199" bestFit="1" customWidth="1"/>
    <col min="31" max="31" width="2.28515625" style="199" customWidth="1"/>
    <col min="32" max="32" width="19.28515625" style="199" bestFit="1" customWidth="1"/>
    <col min="33" max="33" width="2.28515625" style="199" customWidth="1"/>
    <col min="34" max="34" width="19" style="199" bestFit="1" customWidth="1"/>
    <col min="35" max="35" width="2.28515625" style="199" customWidth="1"/>
    <col min="36" max="36" width="11.5703125" style="199" bestFit="1" customWidth="1"/>
    <col min="37" max="16384" width="9.140625" style="198"/>
  </cols>
  <sheetData>
    <row r="1" spans="1:36" ht="15.75" x14ac:dyDescent="0.25">
      <c r="A1" s="251" t="s">
        <v>76</v>
      </c>
      <c r="B1" s="251"/>
      <c r="C1" s="251"/>
      <c r="D1" s="251"/>
      <c r="E1" s="251"/>
      <c r="F1" s="251"/>
      <c r="G1" s="251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1"/>
    </row>
    <row r="2" spans="1:36" ht="18" x14ac:dyDescent="0.25">
      <c r="A2" s="252" t="s">
        <v>337</v>
      </c>
      <c r="B2" s="252"/>
      <c r="C2" s="252"/>
      <c r="D2" s="252"/>
      <c r="E2" s="252"/>
      <c r="F2" s="252"/>
      <c r="G2" s="25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4"/>
    </row>
    <row r="3" spans="1:36" x14ac:dyDescent="0.25">
      <c r="A3" s="253" t="s">
        <v>1169</v>
      </c>
      <c r="B3" s="253"/>
      <c r="C3" s="253"/>
      <c r="D3" s="253"/>
      <c r="E3" s="253"/>
      <c r="F3" s="253"/>
      <c r="G3" s="253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1" t="s">
        <v>78</v>
      </c>
    </row>
    <row r="4" spans="1:36" s="216" customFormat="1" x14ac:dyDescent="0.25">
      <c r="A4" s="219"/>
      <c r="B4" s="219"/>
      <c r="C4" s="219"/>
      <c r="D4" s="219"/>
      <c r="E4" s="219"/>
      <c r="F4" s="219"/>
      <c r="G4" s="219"/>
      <c r="H4" s="219" t="s">
        <v>1124</v>
      </c>
      <c r="I4" s="218"/>
      <c r="J4" s="219" t="s">
        <v>1170</v>
      </c>
      <c r="K4" s="218"/>
      <c r="L4" s="218"/>
      <c r="M4" s="218"/>
      <c r="N4" s="219" t="s">
        <v>338</v>
      </c>
      <c r="O4" s="218"/>
      <c r="P4" s="219" t="s">
        <v>1171</v>
      </c>
      <c r="Q4" s="218"/>
      <c r="R4" s="218"/>
      <c r="S4" s="218"/>
      <c r="T4" s="219" t="s">
        <v>1037</v>
      </c>
      <c r="U4" s="218"/>
      <c r="V4" s="219" t="s">
        <v>1172</v>
      </c>
      <c r="W4" s="218"/>
      <c r="X4" s="219" t="s">
        <v>339</v>
      </c>
      <c r="Y4" s="218"/>
      <c r="Z4" s="218"/>
      <c r="AA4" s="218"/>
      <c r="AB4" s="219" t="s">
        <v>1173</v>
      </c>
      <c r="AC4" s="218"/>
      <c r="AD4" s="219" t="s">
        <v>1174</v>
      </c>
      <c r="AE4" s="218"/>
      <c r="AF4" s="219" t="s">
        <v>340</v>
      </c>
      <c r="AG4" s="218"/>
      <c r="AH4" s="218"/>
      <c r="AI4" s="218"/>
      <c r="AJ4" s="218"/>
    </row>
    <row r="5" spans="1:36" s="216" customFormat="1" ht="15.75" thickBot="1" x14ac:dyDescent="0.3">
      <c r="A5" s="219"/>
      <c r="B5" s="219"/>
      <c r="C5" s="219"/>
      <c r="D5" s="219"/>
      <c r="E5" s="219"/>
      <c r="F5" s="219"/>
      <c r="G5" s="219"/>
      <c r="H5" s="230" t="s">
        <v>1125</v>
      </c>
      <c r="I5" s="218"/>
      <c r="J5" s="230" t="s">
        <v>1125</v>
      </c>
      <c r="K5" s="218"/>
      <c r="L5" s="230" t="s">
        <v>1126</v>
      </c>
      <c r="M5" s="218"/>
      <c r="N5" s="230" t="s">
        <v>341</v>
      </c>
      <c r="O5" s="218"/>
      <c r="P5" s="230" t="s">
        <v>341</v>
      </c>
      <c r="Q5" s="218"/>
      <c r="R5" s="230" t="s">
        <v>342</v>
      </c>
      <c r="S5" s="218"/>
      <c r="T5" s="230" t="s">
        <v>343</v>
      </c>
      <c r="U5" s="218"/>
      <c r="V5" s="230" t="s">
        <v>343</v>
      </c>
      <c r="W5" s="218"/>
      <c r="X5" s="230" t="s">
        <v>343</v>
      </c>
      <c r="Y5" s="218"/>
      <c r="Z5" s="230" t="s">
        <v>344</v>
      </c>
      <c r="AA5" s="218"/>
      <c r="AB5" s="230" t="s">
        <v>345</v>
      </c>
      <c r="AC5" s="218"/>
      <c r="AD5" s="230" t="s">
        <v>345</v>
      </c>
      <c r="AE5" s="218"/>
      <c r="AF5" s="230" t="s">
        <v>345</v>
      </c>
      <c r="AG5" s="218"/>
      <c r="AH5" s="230" t="s">
        <v>346</v>
      </c>
      <c r="AI5" s="218"/>
      <c r="AJ5" s="230" t="s">
        <v>347</v>
      </c>
    </row>
    <row r="6" spans="1:36" ht="15.75" thickTop="1" x14ac:dyDescent="0.25">
      <c r="A6" s="203"/>
      <c r="B6" s="203" t="s">
        <v>83</v>
      </c>
      <c r="C6" s="203"/>
      <c r="D6" s="203"/>
      <c r="E6" s="203"/>
      <c r="F6" s="203"/>
      <c r="G6" s="203"/>
      <c r="H6" s="211"/>
      <c r="I6" s="206"/>
      <c r="J6" s="211"/>
      <c r="K6" s="206"/>
      <c r="L6" s="211"/>
      <c r="M6" s="206"/>
      <c r="N6" s="211"/>
      <c r="O6" s="206"/>
      <c r="P6" s="211"/>
      <c r="Q6" s="206"/>
      <c r="R6" s="211"/>
      <c r="S6" s="206"/>
      <c r="T6" s="211"/>
      <c r="U6" s="206"/>
      <c r="V6" s="211"/>
      <c r="W6" s="206"/>
      <c r="X6" s="211"/>
      <c r="Y6" s="206"/>
      <c r="Z6" s="211"/>
      <c r="AA6" s="206"/>
      <c r="AB6" s="211"/>
      <c r="AC6" s="206"/>
      <c r="AD6" s="211"/>
      <c r="AE6" s="206"/>
      <c r="AF6" s="211"/>
      <c r="AG6" s="206"/>
      <c r="AH6" s="211"/>
      <c r="AI6" s="206"/>
      <c r="AJ6" s="211"/>
    </row>
    <row r="7" spans="1:36" x14ac:dyDescent="0.25">
      <c r="A7" s="203"/>
      <c r="B7" s="203"/>
      <c r="C7" s="203"/>
      <c r="D7" s="203" t="s">
        <v>8</v>
      </c>
      <c r="E7" s="203"/>
      <c r="F7" s="203"/>
      <c r="G7" s="203"/>
      <c r="H7" s="211"/>
      <c r="I7" s="206"/>
      <c r="J7" s="211"/>
      <c r="K7" s="206"/>
      <c r="L7" s="211"/>
      <c r="M7" s="206"/>
      <c r="N7" s="211"/>
      <c r="O7" s="206"/>
      <c r="P7" s="211"/>
      <c r="Q7" s="206"/>
      <c r="R7" s="211"/>
      <c r="S7" s="206"/>
      <c r="T7" s="211"/>
      <c r="U7" s="206"/>
      <c r="V7" s="211"/>
      <c r="W7" s="206"/>
      <c r="X7" s="211"/>
      <c r="Y7" s="206"/>
      <c r="Z7" s="211"/>
      <c r="AA7" s="206"/>
      <c r="AB7" s="211"/>
      <c r="AC7" s="206"/>
      <c r="AD7" s="211"/>
      <c r="AE7" s="206"/>
      <c r="AF7" s="211"/>
      <c r="AG7" s="206"/>
      <c r="AH7" s="211"/>
      <c r="AI7" s="206"/>
      <c r="AJ7" s="211"/>
    </row>
    <row r="8" spans="1:36" x14ac:dyDescent="0.25">
      <c r="A8" s="203"/>
      <c r="B8" s="203"/>
      <c r="C8" s="203"/>
      <c r="D8" s="203"/>
      <c r="E8" s="203" t="s">
        <v>84</v>
      </c>
      <c r="F8" s="203"/>
      <c r="G8" s="203"/>
      <c r="H8" s="211"/>
      <c r="I8" s="206"/>
      <c r="J8" s="211"/>
      <c r="K8" s="206"/>
      <c r="L8" s="211"/>
      <c r="M8" s="206"/>
      <c r="N8" s="211"/>
      <c r="O8" s="206"/>
      <c r="P8" s="211"/>
      <c r="Q8" s="206"/>
      <c r="R8" s="211"/>
      <c r="S8" s="206"/>
      <c r="T8" s="211"/>
      <c r="U8" s="206"/>
      <c r="V8" s="211"/>
      <c r="W8" s="206"/>
      <c r="X8" s="211"/>
      <c r="Y8" s="206"/>
      <c r="Z8" s="211"/>
      <c r="AA8" s="206"/>
      <c r="AB8" s="211"/>
      <c r="AC8" s="206"/>
      <c r="AD8" s="211"/>
      <c r="AE8" s="206"/>
      <c r="AF8" s="211"/>
      <c r="AG8" s="206"/>
      <c r="AH8" s="211"/>
      <c r="AI8" s="206"/>
      <c r="AJ8" s="211"/>
    </row>
    <row r="9" spans="1:36" x14ac:dyDescent="0.25">
      <c r="A9" s="203"/>
      <c r="B9" s="203"/>
      <c r="C9" s="203"/>
      <c r="D9" s="203"/>
      <c r="E9" s="203"/>
      <c r="F9" s="203" t="s">
        <v>85</v>
      </c>
      <c r="G9" s="203"/>
      <c r="H9" s="211">
        <v>-380</v>
      </c>
      <c r="I9" s="206"/>
      <c r="J9" s="211">
        <v>0</v>
      </c>
      <c r="K9" s="206"/>
      <c r="L9" s="211">
        <f>ROUND(SUM(H9:J9),5)</f>
        <v>-380</v>
      </c>
      <c r="M9" s="206"/>
      <c r="N9" s="211">
        <v>0</v>
      </c>
      <c r="O9" s="206"/>
      <c r="P9" s="211">
        <v>0</v>
      </c>
      <c r="Q9" s="206"/>
      <c r="R9" s="211">
        <f>ROUND(SUM(N9:P9),5)</f>
        <v>0</v>
      </c>
      <c r="S9" s="206"/>
      <c r="T9" s="211">
        <v>0</v>
      </c>
      <c r="U9" s="206"/>
      <c r="V9" s="211">
        <v>0</v>
      </c>
      <c r="W9" s="206"/>
      <c r="X9" s="211">
        <v>0</v>
      </c>
      <c r="Y9" s="206"/>
      <c r="Z9" s="211">
        <f>ROUND(SUM(T9:X9),5)</f>
        <v>0</v>
      </c>
      <c r="AA9" s="206"/>
      <c r="AB9" s="211">
        <v>0</v>
      </c>
      <c r="AC9" s="206"/>
      <c r="AD9" s="211">
        <v>0</v>
      </c>
      <c r="AE9" s="206"/>
      <c r="AF9" s="211">
        <v>0</v>
      </c>
      <c r="AG9" s="206"/>
      <c r="AH9" s="211">
        <f>ROUND(SUM(AB9:AF9),5)</f>
        <v>0</v>
      </c>
      <c r="AI9" s="206"/>
      <c r="AJ9" s="211">
        <f>ROUND(L9+R9+Z9+AH9,5)</f>
        <v>-380</v>
      </c>
    </row>
    <row r="10" spans="1:36" x14ac:dyDescent="0.25">
      <c r="A10" s="203"/>
      <c r="B10" s="203"/>
      <c r="C10" s="203"/>
      <c r="D10" s="203"/>
      <c r="E10" s="203"/>
      <c r="F10" s="203" t="s">
        <v>90</v>
      </c>
      <c r="G10" s="203"/>
      <c r="H10" s="211">
        <v>0</v>
      </c>
      <c r="I10" s="206"/>
      <c r="J10" s="211">
        <v>77.88</v>
      </c>
      <c r="K10" s="206"/>
      <c r="L10" s="211">
        <f>ROUND(SUM(H10:J10),5)</f>
        <v>77.88</v>
      </c>
      <c r="M10" s="206"/>
      <c r="N10" s="211">
        <v>0</v>
      </c>
      <c r="O10" s="206"/>
      <c r="P10" s="211">
        <v>0</v>
      </c>
      <c r="Q10" s="206"/>
      <c r="R10" s="211">
        <f>ROUND(SUM(N10:P10),5)</f>
        <v>0</v>
      </c>
      <c r="S10" s="206"/>
      <c r="T10" s="211">
        <v>0</v>
      </c>
      <c r="U10" s="206"/>
      <c r="V10" s="211">
        <v>0</v>
      </c>
      <c r="W10" s="206"/>
      <c r="X10" s="211">
        <v>0</v>
      </c>
      <c r="Y10" s="206"/>
      <c r="Z10" s="211">
        <f>ROUND(SUM(T10:X10),5)</f>
        <v>0</v>
      </c>
      <c r="AA10" s="206"/>
      <c r="AB10" s="211">
        <v>0</v>
      </c>
      <c r="AC10" s="206"/>
      <c r="AD10" s="211">
        <v>0</v>
      </c>
      <c r="AE10" s="206"/>
      <c r="AF10" s="211">
        <v>0</v>
      </c>
      <c r="AG10" s="206"/>
      <c r="AH10" s="211">
        <f>ROUND(SUM(AB10:AF10),5)</f>
        <v>0</v>
      </c>
      <c r="AI10" s="206"/>
      <c r="AJ10" s="211">
        <f>ROUND(L10+R10+Z10+AH10,5)</f>
        <v>77.88</v>
      </c>
    </row>
    <row r="11" spans="1:36" x14ac:dyDescent="0.25">
      <c r="A11" s="203"/>
      <c r="B11" s="203"/>
      <c r="C11" s="203"/>
      <c r="D11" s="203"/>
      <c r="E11" s="203"/>
      <c r="F11" s="203" t="s">
        <v>91</v>
      </c>
      <c r="G11" s="203"/>
      <c r="H11" s="211"/>
      <c r="I11" s="206"/>
      <c r="J11" s="211"/>
      <c r="K11" s="206"/>
      <c r="L11" s="211"/>
      <c r="M11" s="206"/>
      <c r="N11" s="211"/>
      <c r="O11" s="206"/>
      <c r="P11" s="211"/>
      <c r="Q11" s="206"/>
      <c r="R11" s="211"/>
      <c r="S11" s="206"/>
      <c r="T11" s="211"/>
      <c r="U11" s="206"/>
      <c r="V11" s="211"/>
      <c r="W11" s="206"/>
      <c r="X11" s="211"/>
      <c r="Y11" s="206"/>
      <c r="Z11" s="211"/>
      <c r="AA11" s="206"/>
      <c r="AB11" s="211"/>
      <c r="AC11" s="206"/>
      <c r="AD11" s="211"/>
      <c r="AE11" s="206"/>
      <c r="AF11" s="211"/>
      <c r="AG11" s="206"/>
      <c r="AH11" s="211"/>
      <c r="AI11" s="206"/>
      <c r="AJ11" s="211"/>
    </row>
    <row r="12" spans="1:36" x14ac:dyDescent="0.25">
      <c r="A12" s="203"/>
      <c r="B12" s="203"/>
      <c r="C12" s="203"/>
      <c r="D12" s="203"/>
      <c r="E12" s="203"/>
      <c r="F12" s="203"/>
      <c r="G12" s="203" t="s">
        <v>92</v>
      </c>
      <c r="H12" s="211">
        <v>0</v>
      </c>
      <c r="I12" s="206"/>
      <c r="J12" s="211">
        <v>0</v>
      </c>
      <c r="K12" s="206"/>
      <c r="L12" s="211">
        <f t="shared" ref="L12:L19" si="0">ROUND(SUM(H12:J12),5)</f>
        <v>0</v>
      </c>
      <c r="M12" s="206"/>
      <c r="N12" s="211">
        <v>2951.5</v>
      </c>
      <c r="O12" s="206"/>
      <c r="P12" s="211">
        <v>0</v>
      </c>
      <c r="Q12" s="206"/>
      <c r="R12" s="211">
        <f t="shared" ref="R12:R19" si="1">ROUND(SUM(N12:P12),5)</f>
        <v>2951.5</v>
      </c>
      <c r="S12" s="206"/>
      <c r="T12" s="211">
        <v>0</v>
      </c>
      <c r="U12" s="206"/>
      <c r="V12" s="211">
        <v>0</v>
      </c>
      <c r="W12" s="206"/>
      <c r="X12" s="211">
        <v>0</v>
      </c>
      <c r="Y12" s="206"/>
      <c r="Z12" s="211">
        <f t="shared" ref="Z12:Z19" si="2">ROUND(SUM(T12:X12),5)</f>
        <v>0</v>
      </c>
      <c r="AA12" s="206"/>
      <c r="AB12" s="211">
        <v>0</v>
      </c>
      <c r="AC12" s="206"/>
      <c r="AD12" s="211">
        <v>0</v>
      </c>
      <c r="AE12" s="206"/>
      <c r="AF12" s="211">
        <v>0</v>
      </c>
      <c r="AG12" s="206"/>
      <c r="AH12" s="211">
        <f t="shared" ref="AH12:AH19" si="3">ROUND(SUM(AB12:AF12),5)</f>
        <v>0</v>
      </c>
      <c r="AI12" s="206"/>
      <c r="AJ12" s="211">
        <f t="shared" ref="AJ12:AJ19" si="4">ROUND(L12+R12+Z12+AH12,5)</f>
        <v>2951.5</v>
      </c>
    </row>
    <row r="13" spans="1:36" x14ac:dyDescent="0.25">
      <c r="A13" s="203"/>
      <c r="B13" s="203"/>
      <c r="C13" s="203"/>
      <c r="D13" s="203"/>
      <c r="E13" s="203"/>
      <c r="F13" s="203"/>
      <c r="G13" s="203" t="s">
        <v>93</v>
      </c>
      <c r="H13" s="211">
        <v>0</v>
      </c>
      <c r="I13" s="206"/>
      <c r="J13" s="211">
        <v>0</v>
      </c>
      <c r="K13" s="206"/>
      <c r="L13" s="211">
        <f t="shared" si="0"/>
        <v>0</v>
      </c>
      <c r="M13" s="206"/>
      <c r="N13" s="211">
        <v>0</v>
      </c>
      <c r="O13" s="206"/>
      <c r="P13" s="211">
        <v>0</v>
      </c>
      <c r="Q13" s="206"/>
      <c r="R13" s="211">
        <f t="shared" si="1"/>
        <v>0</v>
      </c>
      <c r="S13" s="206"/>
      <c r="T13" s="211">
        <v>0</v>
      </c>
      <c r="U13" s="206"/>
      <c r="V13" s="211">
        <v>0</v>
      </c>
      <c r="W13" s="206"/>
      <c r="X13" s="211">
        <v>0</v>
      </c>
      <c r="Y13" s="206"/>
      <c r="Z13" s="211">
        <f t="shared" si="2"/>
        <v>0</v>
      </c>
      <c r="AA13" s="206"/>
      <c r="AB13" s="211">
        <v>0</v>
      </c>
      <c r="AC13" s="206"/>
      <c r="AD13" s="211">
        <v>-27.24</v>
      </c>
      <c r="AE13" s="206"/>
      <c r="AF13" s="211">
        <v>35</v>
      </c>
      <c r="AG13" s="206"/>
      <c r="AH13" s="211">
        <f t="shared" si="3"/>
        <v>7.76</v>
      </c>
      <c r="AI13" s="206"/>
      <c r="AJ13" s="211">
        <f t="shared" si="4"/>
        <v>7.76</v>
      </c>
    </row>
    <row r="14" spans="1:36" ht="15.75" thickBot="1" x14ac:dyDescent="0.3">
      <c r="A14" s="203"/>
      <c r="B14" s="203"/>
      <c r="C14" s="203"/>
      <c r="D14" s="203"/>
      <c r="E14" s="203"/>
      <c r="F14" s="203"/>
      <c r="G14" s="203" t="s">
        <v>94</v>
      </c>
      <c r="H14" s="213">
        <v>0</v>
      </c>
      <c r="I14" s="206"/>
      <c r="J14" s="213">
        <v>0</v>
      </c>
      <c r="K14" s="206"/>
      <c r="L14" s="213">
        <f t="shared" si="0"/>
        <v>0</v>
      </c>
      <c r="M14" s="206"/>
      <c r="N14" s="213">
        <v>0</v>
      </c>
      <c r="O14" s="206"/>
      <c r="P14" s="213">
        <v>0</v>
      </c>
      <c r="Q14" s="206"/>
      <c r="R14" s="213">
        <f t="shared" si="1"/>
        <v>0</v>
      </c>
      <c r="S14" s="206"/>
      <c r="T14" s="213">
        <v>0</v>
      </c>
      <c r="U14" s="206"/>
      <c r="V14" s="213">
        <v>0</v>
      </c>
      <c r="W14" s="206"/>
      <c r="X14" s="213">
        <v>500</v>
      </c>
      <c r="Y14" s="206"/>
      <c r="Z14" s="213">
        <f t="shared" si="2"/>
        <v>500</v>
      </c>
      <c r="AA14" s="206"/>
      <c r="AB14" s="213">
        <v>0</v>
      </c>
      <c r="AC14" s="206"/>
      <c r="AD14" s="213">
        <v>0</v>
      </c>
      <c r="AE14" s="206"/>
      <c r="AF14" s="213">
        <v>0</v>
      </c>
      <c r="AG14" s="206"/>
      <c r="AH14" s="213">
        <f t="shared" si="3"/>
        <v>0</v>
      </c>
      <c r="AI14" s="206"/>
      <c r="AJ14" s="213">
        <f t="shared" si="4"/>
        <v>500</v>
      </c>
    </row>
    <row r="15" spans="1:36" x14ac:dyDescent="0.25">
      <c r="A15" s="203"/>
      <c r="B15" s="203"/>
      <c r="C15" s="203"/>
      <c r="D15" s="203"/>
      <c r="E15" s="203"/>
      <c r="F15" s="203" t="s">
        <v>95</v>
      </c>
      <c r="G15" s="203"/>
      <c r="H15" s="211">
        <f>ROUND(SUM(H11:H14),5)</f>
        <v>0</v>
      </c>
      <c r="I15" s="206"/>
      <c r="J15" s="211">
        <f>ROUND(SUM(J11:J14),5)</f>
        <v>0</v>
      </c>
      <c r="K15" s="206"/>
      <c r="L15" s="211">
        <f t="shared" si="0"/>
        <v>0</v>
      </c>
      <c r="M15" s="206"/>
      <c r="N15" s="211">
        <f>ROUND(SUM(N11:N14),5)</f>
        <v>2951.5</v>
      </c>
      <c r="O15" s="206"/>
      <c r="P15" s="211">
        <f>ROUND(SUM(P11:P14),5)</f>
        <v>0</v>
      </c>
      <c r="Q15" s="206"/>
      <c r="R15" s="211">
        <f t="shared" si="1"/>
        <v>2951.5</v>
      </c>
      <c r="S15" s="206"/>
      <c r="T15" s="211">
        <f>ROUND(SUM(T11:T14),5)</f>
        <v>0</v>
      </c>
      <c r="U15" s="206"/>
      <c r="V15" s="211">
        <f>ROUND(SUM(V11:V14),5)</f>
        <v>0</v>
      </c>
      <c r="W15" s="206"/>
      <c r="X15" s="211">
        <f>ROUND(SUM(X11:X14),5)</f>
        <v>500</v>
      </c>
      <c r="Y15" s="206"/>
      <c r="Z15" s="211">
        <f t="shared" si="2"/>
        <v>500</v>
      </c>
      <c r="AA15" s="206"/>
      <c r="AB15" s="211">
        <f>ROUND(SUM(AB11:AB14),5)</f>
        <v>0</v>
      </c>
      <c r="AC15" s="206"/>
      <c r="AD15" s="211">
        <f>ROUND(SUM(AD11:AD14),5)</f>
        <v>-27.24</v>
      </c>
      <c r="AE15" s="206"/>
      <c r="AF15" s="211">
        <f>ROUND(SUM(AF11:AF14),5)</f>
        <v>35</v>
      </c>
      <c r="AG15" s="206"/>
      <c r="AH15" s="211">
        <f t="shared" si="3"/>
        <v>7.76</v>
      </c>
      <c r="AI15" s="206"/>
      <c r="AJ15" s="211">
        <f t="shared" si="4"/>
        <v>3459.26</v>
      </c>
    </row>
    <row r="16" spans="1:36" x14ac:dyDescent="0.25">
      <c r="A16" s="203"/>
      <c r="B16" s="203"/>
      <c r="C16" s="203"/>
      <c r="D16" s="203"/>
      <c r="E16" s="203"/>
      <c r="F16" s="203" t="s">
        <v>96</v>
      </c>
      <c r="G16" s="203"/>
      <c r="H16" s="211">
        <v>0</v>
      </c>
      <c r="I16" s="206"/>
      <c r="J16" s="211">
        <v>0</v>
      </c>
      <c r="K16" s="206"/>
      <c r="L16" s="211">
        <f t="shared" si="0"/>
        <v>0</v>
      </c>
      <c r="M16" s="206"/>
      <c r="N16" s="211">
        <v>0</v>
      </c>
      <c r="O16" s="206"/>
      <c r="P16" s="211">
        <v>0</v>
      </c>
      <c r="Q16" s="206"/>
      <c r="R16" s="211">
        <f t="shared" si="1"/>
        <v>0</v>
      </c>
      <c r="S16" s="206"/>
      <c r="T16" s="211">
        <v>0</v>
      </c>
      <c r="U16" s="206"/>
      <c r="V16" s="211">
        <v>0</v>
      </c>
      <c r="W16" s="206"/>
      <c r="X16" s="211">
        <v>22.14</v>
      </c>
      <c r="Y16" s="206"/>
      <c r="Z16" s="211">
        <f t="shared" si="2"/>
        <v>22.14</v>
      </c>
      <c r="AA16" s="206"/>
      <c r="AB16" s="211">
        <v>0</v>
      </c>
      <c r="AC16" s="206"/>
      <c r="AD16" s="211">
        <v>0</v>
      </c>
      <c r="AE16" s="206"/>
      <c r="AF16" s="211">
        <v>0</v>
      </c>
      <c r="AG16" s="206"/>
      <c r="AH16" s="211">
        <f t="shared" si="3"/>
        <v>0</v>
      </c>
      <c r="AI16" s="206"/>
      <c r="AJ16" s="211">
        <f t="shared" si="4"/>
        <v>22.14</v>
      </c>
    </row>
    <row r="17" spans="1:36" x14ac:dyDescent="0.25">
      <c r="A17" s="203"/>
      <c r="B17" s="203"/>
      <c r="C17" s="203"/>
      <c r="D17" s="203"/>
      <c r="E17" s="203"/>
      <c r="F17" s="203" t="s">
        <v>97</v>
      </c>
      <c r="G17" s="203"/>
      <c r="H17" s="211">
        <v>0</v>
      </c>
      <c r="I17" s="206"/>
      <c r="J17" s="211">
        <v>0</v>
      </c>
      <c r="K17" s="206"/>
      <c r="L17" s="211">
        <f t="shared" si="0"/>
        <v>0</v>
      </c>
      <c r="M17" s="206"/>
      <c r="N17" s="211">
        <v>0</v>
      </c>
      <c r="O17" s="206"/>
      <c r="P17" s="211">
        <v>0</v>
      </c>
      <c r="Q17" s="206"/>
      <c r="R17" s="211">
        <f t="shared" si="1"/>
        <v>0</v>
      </c>
      <c r="S17" s="206"/>
      <c r="T17" s="211">
        <v>0</v>
      </c>
      <c r="U17" s="206"/>
      <c r="V17" s="211">
        <v>0</v>
      </c>
      <c r="W17" s="206"/>
      <c r="X17" s="211">
        <v>401862.37</v>
      </c>
      <c r="Y17" s="206"/>
      <c r="Z17" s="211">
        <f t="shared" si="2"/>
        <v>401862.37</v>
      </c>
      <c r="AA17" s="206"/>
      <c r="AB17" s="211">
        <v>0</v>
      </c>
      <c r="AC17" s="206"/>
      <c r="AD17" s="211">
        <v>0</v>
      </c>
      <c r="AE17" s="206"/>
      <c r="AF17" s="211">
        <v>0</v>
      </c>
      <c r="AG17" s="206"/>
      <c r="AH17" s="211">
        <f t="shared" si="3"/>
        <v>0</v>
      </c>
      <c r="AI17" s="206"/>
      <c r="AJ17" s="211">
        <f t="shared" si="4"/>
        <v>401862.37</v>
      </c>
    </row>
    <row r="18" spans="1:36" ht="15.75" thickBot="1" x14ac:dyDescent="0.3">
      <c r="A18" s="203"/>
      <c r="B18" s="203"/>
      <c r="C18" s="203"/>
      <c r="D18" s="203"/>
      <c r="E18" s="203"/>
      <c r="F18" s="203" t="s">
        <v>98</v>
      </c>
      <c r="G18" s="203"/>
      <c r="H18" s="213">
        <v>0</v>
      </c>
      <c r="I18" s="206"/>
      <c r="J18" s="213">
        <v>0</v>
      </c>
      <c r="K18" s="206"/>
      <c r="L18" s="213">
        <f t="shared" si="0"/>
        <v>0</v>
      </c>
      <c r="M18" s="206"/>
      <c r="N18" s="213">
        <v>0</v>
      </c>
      <c r="O18" s="206"/>
      <c r="P18" s="213">
        <v>8423.9599999999991</v>
      </c>
      <c r="Q18" s="206"/>
      <c r="R18" s="213">
        <f t="shared" si="1"/>
        <v>8423.9599999999991</v>
      </c>
      <c r="S18" s="206"/>
      <c r="T18" s="213">
        <v>0</v>
      </c>
      <c r="U18" s="206"/>
      <c r="V18" s="213">
        <v>0</v>
      </c>
      <c r="W18" s="206"/>
      <c r="X18" s="213">
        <v>0</v>
      </c>
      <c r="Y18" s="206"/>
      <c r="Z18" s="213">
        <f t="shared" si="2"/>
        <v>0</v>
      </c>
      <c r="AA18" s="206"/>
      <c r="AB18" s="213">
        <v>0</v>
      </c>
      <c r="AC18" s="206"/>
      <c r="AD18" s="213">
        <v>0</v>
      </c>
      <c r="AE18" s="206"/>
      <c r="AF18" s="213">
        <v>0</v>
      </c>
      <c r="AG18" s="206"/>
      <c r="AH18" s="213">
        <f t="shared" si="3"/>
        <v>0</v>
      </c>
      <c r="AI18" s="206"/>
      <c r="AJ18" s="213">
        <f t="shared" si="4"/>
        <v>8423.9599999999991</v>
      </c>
    </row>
    <row r="19" spans="1:36" x14ac:dyDescent="0.25">
      <c r="A19" s="203"/>
      <c r="B19" s="203"/>
      <c r="C19" s="203"/>
      <c r="D19" s="203"/>
      <c r="E19" s="203" t="s">
        <v>99</v>
      </c>
      <c r="F19" s="203"/>
      <c r="G19" s="203"/>
      <c r="H19" s="211">
        <f>ROUND(SUM(H8:H10)+SUM(H15:H18),5)</f>
        <v>-380</v>
      </c>
      <c r="I19" s="206"/>
      <c r="J19" s="211">
        <f>ROUND(SUM(J8:J10)+SUM(J15:J18),5)</f>
        <v>77.88</v>
      </c>
      <c r="K19" s="206"/>
      <c r="L19" s="211">
        <f t="shared" si="0"/>
        <v>-302.12</v>
      </c>
      <c r="M19" s="206"/>
      <c r="N19" s="211">
        <f>ROUND(SUM(N8:N10)+SUM(N15:N18),5)</f>
        <v>2951.5</v>
      </c>
      <c r="O19" s="206"/>
      <c r="P19" s="211">
        <f>ROUND(SUM(P8:P10)+SUM(P15:P18),5)</f>
        <v>8423.9599999999991</v>
      </c>
      <c r="Q19" s="206"/>
      <c r="R19" s="211">
        <f t="shared" si="1"/>
        <v>11375.46</v>
      </c>
      <c r="S19" s="206"/>
      <c r="T19" s="211">
        <f>ROUND(SUM(T8:T10)+SUM(T15:T18),5)</f>
        <v>0</v>
      </c>
      <c r="U19" s="206"/>
      <c r="V19" s="211">
        <f>ROUND(SUM(V8:V10)+SUM(V15:V18),5)</f>
        <v>0</v>
      </c>
      <c r="W19" s="206"/>
      <c r="X19" s="211">
        <f>ROUND(SUM(X8:X10)+SUM(X15:X18),5)</f>
        <v>402384.51</v>
      </c>
      <c r="Y19" s="206"/>
      <c r="Z19" s="211">
        <f t="shared" si="2"/>
        <v>402384.51</v>
      </c>
      <c r="AA19" s="206"/>
      <c r="AB19" s="211">
        <f>ROUND(SUM(AB8:AB10)+SUM(AB15:AB18),5)</f>
        <v>0</v>
      </c>
      <c r="AC19" s="206"/>
      <c r="AD19" s="211">
        <f>ROUND(SUM(AD8:AD10)+SUM(AD15:AD18),5)</f>
        <v>-27.24</v>
      </c>
      <c r="AE19" s="206"/>
      <c r="AF19" s="211">
        <f>ROUND(SUM(AF8:AF10)+SUM(AF15:AF18),5)</f>
        <v>35</v>
      </c>
      <c r="AG19" s="206"/>
      <c r="AH19" s="211">
        <f t="shared" si="3"/>
        <v>7.76</v>
      </c>
      <c r="AI19" s="206"/>
      <c r="AJ19" s="211">
        <f t="shared" si="4"/>
        <v>413465.61</v>
      </c>
    </row>
    <row r="20" spans="1:36" x14ac:dyDescent="0.25">
      <c r="A20" s="203"/>
      <c r="B20" s="203"/>
      <c r="C20" s="203"/>
      <c r="D20" s="203"/>
      <c r="E20" s="203" t="s">
        <v>100</v>
      </c>
      <c r="F20" s="203"/>
      <c r="G20" s="203"/>
      <c r="H20" s="211"/>
      <c r="I20" s="206"/>
      <c r="J20" s="211"/>
      <c r="K20" s="206"/>
      <c r="L20" s="211"/>
      <c r="M20" s="206"/>
      <c r="N20" s="211"/>
      <c r="O20" s="206"/>
      <c r="P20" s="211"/>
      <c r="Q20" s="206"/>
      <c r="R20" s="211"/>
      <c r="S20" s="206"/>
      <c r="T20" s="211"/>
      <c r="U20" s="206"/>
      <c r="V20" s="211"/>
      <c r="W20" s="206"/>
      <c r="X20" s="211"/>
      <c r="Y20" s="206"/>
      <c r="Z20" s="211"/>
      <c r="AA20" s="206"/>
      <c r="AB20" s="211"/>
      <c r="AC20" s="206"/>
      <c r="AD20" s="211"/>
      <c r="AE20" s="206"/>
      <c r="AF20" s="211"/>
      <c r="AG20" s="206"/>
      <c r="AH20" s="211"/>
      <c r="AI20" s="206"/>
      <c r="AJ20" s="211"/>
    </row>
    <row r="21" spans="1:36" ht="15.75" thickBot="1" x14ac:dyDescent="0.3">
      <c r="A21" s="203"/>
      <c r="B21" s="203"/>
      <c r="C21" s="203"/>
      <c r="D21" s="203"/>
      <c r="E21" s="203"/>
      <c r="F21" s="203" t="s">
        <v>101</v>
      </c>
      <c r="G21" s="203"/>
      <c r="H21" s="209">
        <v>0</v>
      </c>
      <c r="I21" s="206"/>
      <c r="J21" s="209">
        <v>0</v>
      </c>
      <c r="K21" s="206"/>
      <c r="L21" s="209">
        <f>ROUND(SUM(H21:J21),5)</f>
        <v>0</v>
      </c>
      <c r="M21" s="206"/>
      <c r="N21" s="209">
        <v>31261.39</v>
      </c>
      <c r="O21" s="206"/>
      <c r="P21" s="209">
        <v>0</v>
      </c>
      <c r="Q21" s="206"/>
      <c r="R21" s="209">
        <f>ROUND(SUM(N21:P21),5)</f>
        <v>31261.39</v>
      </c>
      <c r="S21" s="206"/>
      <c r="T21" s="209">
        <v>0</v>
      </c>
      <c r="U21" s="206"/>
      <c r="V21" s="209">
        <v>0</v>
      </c>
      <c r="W21" s="206"/>
      <c r="X21" s="209">
        <v>0</v>
      </c>
      <c r="Y21" s="206"/>
      <c r="Z21" s="209">
        <f>ROUND(SUM(T21:X21),5)</f>
        <v>0</v>
      </c>
      <c r="AA21" s="206"/>
      <c r="AB21" s="209">
        <v>0</v>
      </c>
      <c r="AC21" s="206"/>
      <c r="AD21" s="209">
        <v>0</v>
      </c>
      <c r="AE21" s="206"/>
      <c r="AF21" s="209">
        <v>0</v>
      </c>
      <c r="AG21" s="206"/>
      <c r="AH21" s="209">
        <f>ROUND(SUM(AB21:AF21),5)</f>
        <v>0</v>
      </c>
      <c r="AI21" s="206"/>
      <c r="AJ21" s="209">
        <f>ROUND(L21+R21+Z21+AH21,5)</f>
        <v>31261.39</v>
      </c>
    </row>
    <row r="22" spans="1:36" ht="15.75" thickBot="1" x14ac:dyDescent="0.3">
      <c r="A22" s="203"/>
      <c r="B22" s="203"/>
      <c r="C22" s="203"/>
      <c r="D22" s="203"/>
      <c r="E22" s="203" t="s">
        <v>102</v>
      </c>
      <c r="F22" s="203"/>
      <c r="G22" s="203"/>
      <c r="H22" s="207">
        <f>ROUND(SUM(H20:H21),5)</f>
        <v>0</v>
      </c>
      <c r="I22" s="206"/>
      <c r="J22" s="207">
        <f>ROUND(SUM(J20:J21),5)</f>
        <v>0</v>
      </c>
      <c r="K22" s="206"/>
      <c r="L22" s="207">
        <f>ROUND(SUM(H22:J22),5)</f>
        <v>0</v>
      </c>
      <c r="M22" s="206"/>
      <c r="N22" s="207">
        <f>ROUND(SUM(N20:N21),5)</f>
        <v>31261.39</v>
      </c>
      <c r="O22" s="206"/>
      <c r="P22" s="207">
        <f>ROUND(SUM(P20:P21),5)</f>
        <v>0</v>
      </c>
      <c r="Q22" s="206"/>
      <c r="R22" s="207">
        <f>ROUND(SUM(N22:P22),5)</f>
        <v>31261.39</v>
      </c>
      <c r="S22" s="206"/>
      <c r="T22" s="207">
        <f>ROUND(SUM(T20:T21),5)</f>
        <v>0</v>
      </c>
      <c r="U22" s="206"/>
      <c r="V22" s="207">
        <f>ROUND(SUM(V20:V21),5)</f>
        <v>0</v>
      </c>
      <c r="W22" s="206"/>
      <c r="X22" s="207">
        <f>ROUND(SUM(X20:X21),5)</f>
        <v>0</v>
      </c>
      <c r="Y22" s="206"/>
      <c r="Z22" s="207">
        <f>ROUND(SUM(T22:X22),5)</f>
        <v>0</v>
      </c>
      <c r="AA22" s="206"/>
      <c r="AB22" s="207">
        <f>ROUND(SUM(AB20:AB21),5)</f>
        <v>0</v>
      </c>
      <c r="AC22" s="206"/>
      <c r="AD22" s="207">
        <f>ROUND(SUM(AD20:AD21),5)</f>
        <v>0</v>
      </c>
      <c r="AE22" s="206"/>
      <c r="AF22" s="207">
        <f>ROUND(SUM(AF20:AF21),5)</f>
        <v>0</v>
      </c>
      <c r="AG22" s="206"/>
      <c r="AH22" s="207">
        <f>ROUND(SUM(AB22:AF22),5)</f>
        <v>0</v>
      </c>
      <c r="AI22" s="206"/>
      <c r="AJ22" s="207">
        <f>ROUND(L22+R22+Z22+AH22,5)</f>
        <v>31261.39</v>
      </c>
    </row>
    <row r="23" spans="1:36" ht="15.75" thickBot="1" x14ac:dyDescent="0.3">
      <c r="A23" s="203"/>
      <c r="B23" s="203"/>
      <c r="C23" s="203"/>
      <c r="D23" s="203" t="s">
        <v>103</v>
      </c>
      <c r="E23" s="203"/>
      <c r="F23" s="203"/>
      <c r="G23" s="203"/>
      <c r="H23" s="215">
        <f>ROUND(H7+H19+H22,5)</f>
        <v>-380</v>
      </c>
      <c r="I23" s="206"/>
      <c r="J23" s="215">
        <f>ROUND(J7+J19+J22,5)</f>
        <v>77.88</v>
      </c>
      <c r="K23" s="206"/>
      <c r="L23" s="215">
        <f>ROUND(SUM(H23:J23),5)</f>
        <v>-302.12</v>
      </c>
      <c r="M23" s="206"/>
      <c r="N23" s="215">
        <f>ROUND(N7+N19+N22,5)</f>
        <v>34212.89</v>
      </c>
      <c r="O23" s="206"/>
      <c r="P23" s="215">
        <f>ROUND(P7+P19+P22,5)</f>
        <v>8423.9599999999991</v>
      </c>
      <c r="Q23" s="206"/>
      <c r="R23" s="215">
        <f>ROUND(SUM(N23:P23),5)</f>
        <v>42636.85</v>
      </c>
      <c r="S23" s="206"/>
      <c r="T23" s="215">
        <f>ROUND(T7+T19+T22,5)</f>
        <v>0</v>
      </c>
      <c r="U23" s="206"/>
      <c r="V23" s="215">
        <f>ROUND(V7+V19+V22,5)</f>
        <v>0</v>
      </c>
      <c r="W23" s="206"/>
      <c r="X23" s="215">
        <f>ROUND(X7+X19+X22,5)</f>
        <v>402384.51</v>
      </c>
      <c r="Y23" s="206"/>
      <c r="Z23" s="215">
        <f>ROUND(SUM(T23:X23),5)</f>
        <v>402384.51</v>
      </c>
      <c r="AA23" s="206"/>
      <c r="AB23" s="215">
        <f>ROUND(AB7+AB19+AB22,5)</f>
        <v>0</v>
      </c>
      <c r="AC23" s="206"/>
      <c r="AD23" s="215">
        <f>ROUND(AD7+AD19+AD22,5)</f>
        <v>-27.24</v>
      </c>
      <c r="AE23" s="206"/>
      <c r="AF23" s="215">
        <f>ROUND(AF7+AF19+AF22,5)</f>
        <v>35</v>
      </c>
      <c r="AG23" s="206"/>
      <c r="AH23" s="215">
        <f>ROUND(SUM(AB23:AF23),5)</f>
        <v>7.76</v>
      </c>
      <c r="AI23" s="206"/>
      <c r="AJ23" s="215">
        <f>ROUND(L23+R23+Z23+AH23,5)</f>
        <v>444727</v>
      </c>
    </row>
    <row r="24" spans="1:36" x14ac:dyDescent="0.25">
      <c r="A24" s="203"/>
      <c r="B24" s="203"/>
      <c r="C24" s="203" t="s">
        <v>104</v>
      </c>
      <c r="D24" s="203"/>
      <c r="E24" s="203"/>
      <c r="F24" s="203"/>
      <c r="G24" s="203"/>
      <c r="H24" s="211">
        <f>H23</f>
        <v>-380</v>
      </c>
      <c r="I24" s="206"/>
      <c r="J24" s="211">
        <f>J23</f>
        <v>77.88</v>
      </c>
      <c r="K24" s="206"/>
      <c r="L24" s="211">
        <f>ROUND(SUM(H24:J24),5)</f>
        <v>-302.12</v>
      </c>
      <c r="M24" s="206"/>
      <c r="N24" s="211">
        <f>N23</f>
        <v>34212.89</v>
      </c>
      <c r="O24" s="206"/>
      <c r="P24" s="211">
        <f>P23</f>
        <v>8423.9599999999991</v>
      </c>
      <c r="Q24" s="206"/>
      <c r="R24" s="211">
        <f>ROUND(SUM(N24:P24),5)</f>
        <v>42636.85</v>
      </c>
      <c r="S24" s="206"/>
      <c r="T24" s="211">
        <f>T23</f>
        <v>0</v>
      </c>
      <c r="U24" s="206"/>
      <c r="V24" s="211">
        <f>V23</f>
        <v>0</v>
      </c>
      <c r="W24" s="206"/>
      <c r="X24" s="211">
        <f>X23</f>
        <v>402384.51</v>
      </c>
      <c r="Y24" s="206"/>
      <c r="Z24" s="211">
        <f>ROUND(SUM(T24:X24),5)</f>
        <v>402384.51</v>
      </c>
      <c r="AA24" s="206"/>
      <c r="AB24" s="211">
        <f>AB23</f>
        <v>0</v>
      </c>
      <c r="AC24" s="206"/>
      <c r="AD24" s="211">
        <f>AD23</f>
        <v>-27.24</v>
      </c>
      <c r="AE24" s="206"/>
      <c r="AF24" s="211">
        <f>AF23</f>
        <v>35</v>
      </c>
      <c r="AG24" s="206"/>
      <c r="AH24" s="211">
        <f>ROUND(SUM(AB24:AF24),5)</f>
        <v>7.76</v>
      </c>
      <c r="AI24" s="206"/>
      <c r="AJ24" s="211">
        <f>ROUND(L24+R24+Z24+AH24,5)</f>
        <v>444727</v>
      </c>
    </row>
    <row r="25" spans="1:36" x14ac:dyDescent="0.25">
      <c r="A25" s="203"/>
      <c r="B25" s="203"/>
      <c r="C25" s="203"/>
      <c r="D25" s="203" t="s">
        <v>11</v>
      </c>
      <c r="E25" s="203"/>
      <c r="F25" s="203"/>
      <c r="G25" s="203"/>
      <c r="H25" s="211"/>
      <c r="I25" s="206"/>
      <c r="J25" s="211"/>
      <c r="K25" s="206"/>
      <c r="L25" s="211"/>
      <c r="M25" s="206"/>
      <c r="N25" s="211"/>
      <c r="O25" s="206"/>
      <c r="P25" s="211"/>
      <c r="Q25" s="206"/>
      <c r="R25" s="211"/>
      <c r="S25" s="206"/>
      <c r="T25" s="211"/>
      <c r="U25" s="206"/>
      <c r="V25" s="211"/>
      <c r="W25" s="206"/>
      <c r="X25" s="211"/>
      <c r="Y25" s="206"/>
      <c r="Z25" s="211"/>
      <c r="AA25" s="206"/>
      <c r="AB25" s="211"/>
      <c r="AC25" s="206"/>
      <c r="AD25" s="211"/>
      <c r="AE25" s="206"/>
      <c r="AF25" s="211"/>
      <c r="AG25" s="206"/>
      <c r="AH25" s="211"/>
      <c r="AI25" s="206"/>
      <c r="AJ25" s="211"/>
    </row>
    <row r="26" spans="1:36" x14ac:dyDescent="0.25">
      <c r="A26" s="203"/>
      <c r="B26" s="203"/>
      <c r="C26" s="203"/>
      <c r="D26" s="203"/>
      <c r="E26" s="203" t="s">
        <v>105</v>
      </c>
      <c r="F26" s="203"/>
      <c r="G26" s="203"/>
      <c r="H26" s="211"/>
      <c r="I26" s="206"/>
      <c r="J26" s="211"/>
      <c r="K26" s="206"/>
      <c r="L26" s="211"/>
      <c r="M26" s="206"/>
      <c r="N26" s="211"/>
      <c r="O26" s="206"/>
      <c r="P26" s="211"/>
      <c r="Q26" s="206"/>
      <c r="R26" s="211"/>
      <c r="S26" s="206"/>
      <c r="T26" s="211"/>
      <c r="U26" s="206"/>
      <c r="V26" s="211"/>
      <c r="W26" s="206"/>
      <c r="X26" s="211"/>
      <c r="Y26" s="206"/>
      <c r="Z26" s="211"/>
      <c r="AA26" s="206"/>
      <c r="AB26" s="211"/>
      <c r="AC26" s="206"/>
      <c r="AD26" s="211"/>
      <c r="AE26" s="206"/>
      <c r="AF26" s="211"/>
      <c r="AG26" s="206"/>
      <c r="AH26" s="211"/>
      <c r="AI26" s="206"/>
      <c r="AJ26" s="211"/>
    </row>
    <row r="27" spans="1:36" x14ac:dyDescent="0.25">
      <c r="A27" s="203"/>
      <c r="B27" s="203"/>
      <c r="C27" s="203"/>
      <c r="D27" s="203"/>
      <c r="E27" s="203"/>
      <c r="F27" s="203" t="s">
        <v>106</v>
      </c>
      <c r="G27" s="203"/>
      <c r="H27" s="211">
        <v>0</v>
      </c>
      <c r="I27" s="206"/>
      <c r="J27" s="211">
        <v>0</v>
      </c>
      <c r="K27" s="206"/>
      <c r="L27" s="211">
        <f t="shared" ref="L27:L40" si="5">ROUND(SUM(H27:J27),5)</f>
        <v>0</v>
      </c>
      <c r="M27" s="206"/>
      <c r="N27" s="211">
        <v>0</v>
      </c>
      <c r="O27" s="206"/>
      <c r="P27" s="211">
        <v>39798.32</v>
      </c>
      <c r="Q27" s="206"/>
      <c r="R27" s="211">
        <f t="shared" ref="R27:R40" si="6">ROUND(SUM(N27:P27),5)</f>
        <v>39798.32</v>
      </c>
      <c r="S27" s="206"/>
      <c r="T27" s="211">
        <v>0</v>
      </c>
      <c r="U27" s="206"/>
      <c r="V27" s="211">
        <v>0</v>
      </c>
      <c r="W27" s="206"/>
      <c r="X27" s="211">
        <v>107920.42</v>
      </c>
      <c r="Y27" s="206"/>
      <c r="Z27" s="211">
        <f t="shared" ref="Z27:Z40" si="7">ROUND(SUM(T27:X27),5)</f>
        <v>107920.42</v>
      </c>
      <c r="AA27" s="206"/>
      <c r="AB27" s="211">
        <v>0</v>
      </c>
      <c r="AC27" s="206"/>
      <c r="AD27" s="211">
        <v>0</v>
      </c>
      <c r="AE27" s="206"/>
      <c r="AF27" s="211">
        <v>0</v>
      </c>
      <c r="AG27" s="206"/>
      <c r="AH27" s="211">
        <f t="shared" ref="AH27:AH40" si="8">ROUND(SUM(AB27:AF27),5)</f>
        <v>0</v>
      </c>
      <c r="AI27" s="206"/>
      <c r="AJ27" s="211">
        <f t="shared" ref="AJ27:AJ40" si="9">ROUND(L27+R27+Z27+AH27,5)</f>
        <v>147718.74</v>
      </c>
    </row>
    <row r="28" spans="1:36" x14ac:dyDescent="0.25">
      <c r="A28" s="203"/>
      <c r="B28" s="203"/>
      <c r="C28" s="203"/>
      <c r="D28" s="203"/>
      <c r="E28" s="203"/>
      <c r="F28" s="203" t="s">
        <v>107</v>
      </c>
      <c r="G28" s="203"/>
      <c r="H28" s="211">
        <v>0</v>
      </c>
      <c r="I28" s="206"/>
      <c r="J28" s="211">
        <v>0</v>
      </c>
      <c r="K28" s="206"/>
      <c r="L28" s="211">
        <f t="shared" si="5"/>
        <v>0</v>
      </c>
      <c r="M28" s="206"/>
      <c r="N28" s="211">
        <v>0</v>
      </c>
      <c r="O28" s="206"/>
      <c r="P28" s="211">
        <v>0</v>
      </c>
      <c r="Q28" s="206"/>
      <c r="R28" s="211">
        <f t="shared" si="6"/>
        <v>0</v>
      </c>
      <c r="S28" s="206"/>
      <c r="T28" s="211">
        <v>0</v>
      </c>
      <c r="U28" s="206"/>
      <c r="V28" s="211">
        <v>0</v>
      </c>
      <c r="W28" s="206"/>
      <c r="X28" s="211">
        <v>11015</v>
      </c>
      <c r="Y28" s="206"/>
      <c r="Z28" s="211">
        <f t="shared" si="7"/>
        <v>11015</v>
      </c>
      <c r="AA28" s="206"/>
      <c r="AB28" s="211">
        <v>0</v>
      </c>
      <c r="AC28" s="206"/>
      <c r="AD28" s="211">
        <v>0</v>
      </c>
      <c r="AE28" s="206"/>
      <c r="AF28" s="211">
        <v>0</v>
      </c>
      <c r="AG28" s="206"/>
      <c r="AH28" s="211">
        <f t="shared" si="8"/>
        <v>0</v>
      </c>
      <c r="AI28" s="206"/>
      <c r="AJ28" s="211">
        <f t="shared" si="9"/>
        <v>11015</v>
      </c>
    </row>
    <row r="29" spans="1:36" x14ac:dyDescent="0.25">
      <c r="A29" s="203"/>
      <c r="B29" s="203"/>
      <c r="C29" s="203"/>
      <c r="D29" s="203"/>
      <c r="E29" s="203"/>
      <c r="F29" s="203" t="s">
        <v>588</v>
      </c>
      <c r="G29" s="203"/>
      <c r="H29" s="211">
        <v>0</v>
      </c>
      <c r="I29" s="206"/>
      <c r="J29" s="211">
        <v>0</v>
      </c>
      <c r="K29" s="206"/>
      <c r="L29" s="211">
        <f t="shared" si="5"/>
        <v>0</v>
      </c>
      <c r="M29" s="206"/>
      <c r="N29" s="211">
        <v>0</v>
      </c>
      <c r="O29" s="206"/>
      <c r="P29" s="211">
        <v>0</v>
      </c>
      <c r="Q29" s="206"/>
      <c r="R29" s="211">
        <f t="shared" si="6"/>
        <v>0</v>
      </c>
      <c r="S29" s="206"/>
      <c r="T29" s="211">
        <v>0</v>
      </c>
      <c r="U29" s="206"/>
      <c r="V29" s="211">
        <v>0</v>
      </c>
      <c r="W29" s="206"/>
      <c r="X29" s="211">
        <v>2250</v>
      </c>
      <c r="Y29" s="206"/>
      <c r="Z29" s="211">
        <f t="shared" si="7"/>
        <v>2250</v>
      </c>
      <c r="AA29" s="206"/>
      <c r="AB29" s="211">
        <v>0</v>
      </c>
      <c r="AC29" s="206"/>
      <c r="AD29" s="211">
        <v>0</v>
      </c>
      <c r="AE29" s="206"/>
      <c r="AF29" s="211">
        <v>0</v>
      </c>
      <c r="AG29" s="206"/>
      <c r="AH29" s="211">
        <f t="shared" si="8"/>
        <v>0</v>
      </c>
      <c r="AI29" s="206"/>
      <c r="AJ29" s="211">
        <f t="shared" si="9"/>
        <v>2250</v>
      </c>
    </row>
    <row r="30" spans="1:36" x14ac:dyDescent="0.25">
      <c r="A30" s="203"/>
      <c r="B30" s="203"/>
      <c r="C30" s="203"/>
      <c r="D30" s="203"/>
      <c r="E30" s="203"/>
      <c r="F30" s="203" t="s">
        <v>108</v>
      </c>
      <c r="G30" s="203"/>
      <c r="H30" s="211">
        <v>0</v>
      </c>
      <c r="I30" s="206"/>
      <c r="J30" s="211">
        <v>0</v>
      </c>
      <c r="K30" s="206"/>
      <c r="L30" s="211">
        <f t="shared" si="5"/>
        <v>0</v>
      </c>
      <c r="M30" s="206"/>
      <c r="N30" s="211">
        <v>0</v>
      </c>
      <c r="O30" s="206"/>
      <c r="P30" s="211">
        <v>0</v>
      </c>
      <c r="Q30" s="206"/>
      <c r="R30" s="211">
        <f t="shared" si="6"/>
        <v>0</v>
      </c>
      <c r="S30" s="206"/>
      <c r="T30" s="211">
        <v>0</v>
      </c>
      <c r="U30" s="206"/>
      <c r="V30" s="211">
        <v>0</v>
      </c>
      <c r="W30" s="206"/>
      <c r="X30" s="211">
        <v>7590.34</v>
      </c>
      <c r="Y30" s="206"/>
      <c r="Z30" s="211">
        <f t="shared" si="7"/>
        <v>7590.34</v>
      </c>
      <c r="AA30" s="206"/>
      <c r="AB30" s="211">
        <v>0</v>
      </c>
      <c r="AC30" s="206"/>
      <c r="AD30" s="211">
        <v>0</v>
      </c>
      <c r="AE30" s="206"/>
      <c r="AF30" s="211">
        <v>0</v>
      </c>
      <c r="AG30" s="206"/>
      <c r="AH30" s="211">
        <f t="shared" si="8"/>
        <v>0</v>
      </c>
      <c r="AI30" s="206"/>
      <c r="AJ30" s="211">
        <f t="shared" si="9"/>
        <v>7590.34</v>
      </c>
    </row>
    <row r="31" spans="1:36" x14ac:dyDescent="0.25">
      <c r="A31" s="203"/>
      <c r="B31" s="203"/>
      <c r="C31" s="203"/>
      <c r="D31" s="203"/>
      <c r="E31" s="203"/>
      <c r="F31" s="203" t="s">
        <v>109</v>
      </c>
      <c r="G31" s="203"/>
      <c r="H31" s="211">
        <v>0</v>
      </c>
      <c r="I31" s="206"/>
      <c r="J31" s="211">
        <v>0</v>
      </c>
      <c r="K31" s="206"/>
      <c r="L31" s="211">
        <f t="shared" si="5"/>
        <v>0</v>
      </c>
      <c r="M31" s="206"/>
      <c r="N31" s="211">
        <v>0</v>
      </c>
      <c r="O31" s="206"/>
      <c r="P31" s="211">
        <v>0</v>
      </c>
      <c r="Q31" s="206"/>
      <c r="R31" s="211">
        <f t="shared" si="6"/>
        <v>0</v>
      </c>
      <c r="S31" s="206"/>
      <c r="T31" s="211">
        <v>0</v>
      </c>
      <c r="U31" s="206"/>
      <c r="V31" s="211">
        <v>0</v>
      </c>
      <c r="W31" s="206"/>
      <c r="X31" s="211">
        <v>6143.67</v>
      </c>
      <c r="Y31" s="206"/>
      <c r="Z31" s="211">
        <f t="shared" si="7"/>
        <v>6143.67</v>
      </c>
      <c r="AA31" s="206"/>
      <c r="AB31" s="211">
        <v>0</v>
      </c>
      <c r="AC31" s="206"/>
      <c r="AD31" s="211">
        <v>0</v>
      </c>
      <c r="AE31" s="206"/>
      <c r="AF31" s="211">
        <v>0</v>
      </c>
      <c r="AG31" s="206"/>
      <c r="AH31" s="211">
        <f t="shared" si="8"/>
        <v>0</v>
      </c>
      <c r="AI31" s="206"/>
      <c r="AJ31" s="211">
        <f t="shared" si="9"/>
        <v>6143.67</v>
      </c>
    </row>
    <row r="32" spans="1:36" x14ac:dyDescent="0.25">
      <c r="A32" s="203"/>
      <c r="B32" s="203"/>
      <c r="C32" s="203"/>
      <c r="D32" s="203"/>
      <c r="E32" s="203"/>
      <c r="F32" s="203" t="s">
        <v>110</v>
      </c>
      <c r="G32" s="203"/>
      <c r="H32" s="211">
        <v>0</v>
      </c>
      <c r="I32" s="206"/>
      <c r="J32" s="211">
        <v>0</v>
      </c>
      <c r="K32" s="206"/>
      <c r="L32" s="211">
        <f t="shared" si="5"/>
        <v>0</v>
      </c>
      <c r="M32" s="206"/>
      <c r="N32" s="211">
        <v>0</v>
      </c>
      <c r="O32" s="206"/>
      <c r="P32" s="211">
        <v>0</v>
      </c>
      <c r="Q32" s="206"/>
      <c r="R32" s="211">
        <f t="shared" si="6"/>
        <v>0</v>
      </c>
      <c r="S32" s="206"/>
      <c r="T32" s="211">
        <v>0</v>
      </c>
      <c r="U32" s="206"/>
      <c r="V32" s="211">
        <v>0</v>
      </c>
      <c r="W32" s="206"/>
      <c r="X32" s="211">
        <v>16436.439999999999</v>
      </c>
      <c r="Y32" s="206"/>
      <c r="Z32" s="211">
        <f t="shared" si="7"/>
        <v>16436.439999999999</v>
      </c>
      <c r="AA32" s="206"/>
      <c r="AB32" s="211">
        <v>0</v>
      </c>
      <c r="AC32" s="206"/>
      <c r="AD32" s="211">
        <v>0</v>
      </c>
      <c r="AE32" s="206"/>
      <c r="AF32" s="211">
        <v>0</v>
      </c>
      <c r="AG32" s="206"/>
      <c r="AH32" s="211">
        <f t="shared" si="8"/>
        <v>0</v>
      </c>
      <c r="AI32" s="206"/>
      <c r="AJ32" s="211">
        <f t="shared" si="9"/>
        <v>16436.439999999999</v>
      </c>
    </row>
    <row r="33" spans="1:36" x14ac:dyDescent="0.25">
      <c r="A33" s="203"/>
      <c r="B33" s="203"/>
      <c r="C33" s="203"/>
      <c r="D33" s="203"/>
      <c r="E33" s="203"/>
      <c r="F33" s="203" t="s">
        <v>111</v>
      </c>
      <c r="G33" s="203"/>
      <c r="H33" s="211">
        <v>0</v>
      </c>
      <c r="I33" s="206"/>
      <c r="J33" s="211">
        <v>0</v>
      </c>
      <c r="K33" s="206"/>
      <c r="L33" s="211">
        <f t="shared" si="5"/>
        <v>0</v>
      </c>
      <c r="M33" s="206"/>
      <c r="N33" s="211">
        <v>0</v>
      </c>
      <c r="O33" s="206"/>
      <c r="P33" s="211">
        <v>0</v>
      </c>
      <c r="Q33" s="206"/>
      <c r="R33" s="211">
        <f t="shared" si="6"/>
        <v>0</v>
      </c>
      <c r="S33" s="206"/>
      <c r="T33" s="211">
        <v>0</v>
      </c>
      <c r="U33" s="206"/>
      <c r="V33" s="211">
        <v>0</v>
      </c>
      <c r="W33" s="206"/>
      <c r="X33" s="211">
        <v>2498.06</v>
      </c>
      <c r="Y33" s="206"/>
      <c r="Z33" s="211">
        <f t="shared" si="7"/>
        <v>2498.06</v>
      </c>
      <c r="AA33" s="206"/>
      <c r="AB33" s="211">
        <v>0</v>
      </c>
      <c r="AC33" s="206"/>
      <c r="AD33" s="211">
        <v>0</v>
      </c>
      <c r="AE33" s="206"/>
      <c r="AF33" s="211">
        <v>0</v>
      </c>
      <c r="AG33" s="206"/>
      <c r="AH33" s="211">
        <f t="shared" si="8"/>
        <v>0</v>
      </c>
      <c r="AI33" s="206"/>
      <c r="AJ33" s="211">
        <f t="shared" si="9"/>
        <v>2498.06</v>
      </c>
    </row>
    <row r="34" spans="1:36" x14ac:dyDescent="0.25">
      <c r="A34" s="203"/>
      <c r="B34" s="203"/>
      <c r="C34" s="203"/>
      <c r="D34" s="203"/>
      <c r="E34" s="203"/>
      <c r="F34" s="203" t="s">
        <v>112</v>
      </c>
      <c r="G34" s="203"/>
      <c r="H34" s="211">
        <v>0</v>
      </c>
      <c r="I34" s="206"/>
      <c r="J34" s="211">
        <v>0</v>
      </c>
      <c r="K34" s="206"/>
      <c r="L34" s="211">
        <f t="shared" si="5"/>
        <v>0</v>
      </c>
      <c r="M34" s="206"/>
      <c r="N34" s="211">
        <v>0</v>
      </c>
      <c r="O34" s="206"/>
      <c r="P34" s="211">
        <v>0</v>
      </c>
      <c r="Q34" s="206"/>
      <c r="R34" s="211">
        <f t="shared" si="6"/>
        <v>0</v>
      </c>
      <c r="S34" s="206"/>
      <c r="T34" s="211">
        <v>0</v>
      </c>
      <c r="U34" s="206"/>
      <c r="V34" s="211">
        <v>0</v>
      </c>
      <c r="W34" s="206"/>
      <c r="X34" s="211">
        <v>33383.11</v>
      </c>
      <c r="Y34" s="206"/>
      <c r="Z34" s="211">
        <f t="shared" si="7"/>
        <v>33383.11</v>
      </c>
      <c r="AA34" s="206"/>
      <c r="AB34" s="211">
        <v>0</v>
      </c>
      <c r="AC34" s="206"/>
      <c r="AD34" s="211">
        <v>0</v>
      </c>
      <c r="AE34" s="206"/>
      <c r="AF34" s="211">
        <v>0</v>
      </c>
      <c r="AG34" s="206"/>
      <c r="AH34" s="211">
        <f t="shared" si="8"/>
        <v>0</v>
      </c>
      <c r="AI34" s="206"/>
      <c r="AJ34" s="211">
        <f t="shared" si="9"/>
        <v>33383.11</v>
      </c>
    </row>
    <row r="35" spans="1:36" x14ac:dyDescent="0.25">
      <c r="A35" s="203"/>
      <c r="B35" s="203"/>
      <c r="C35" s="203"/>
      <c r="D35" s="203"/>
      <c r="E35" s="203"/>
      <c r="F35" s="203" t="s">
        <v>113</v>
      </c>
      <c r="G35" s="203"/>
      <c r="H35" s="211">
        <v>0</v>
      </c>
      <c r="I35" s="206"/>
      <c r="J35" s="211">
        <v>0</v>
      </c>
      <c r="K35" s="206"/>
      <c r="L35" s="211">
        <f t="shared" si="5"/>
        <v>0</v>
      </c>
      <c r="M35" s="206"/>
      <c r="N35" s="211">
        <v>0</v>
      </c>
      <c r="O35" s="206"/>
      <c r="P35" s="211">
        <v>0</v>
      </c>
      <c r="Q35" s="206"/>
      <c r="R35" s="211">
        <f t="shared" si="6"/>
        <v>0</v>
      </c>
      <c r="S35" s="206"/>
      <c r="T35" s="211">
        <v>0</v>
      </c>
      <c r="U35" s="206"/>
      <c r="V35" s="211">
        <v>0</v>
      </c>
      <c r="W35" s="206"/>
      <c r="X35" s="211">
        <v>705.3</v>
      </c>
      <c r="Y35" s="206"/>
      <c r="Z35" s="211">
        <f t="shared" si="7"/>
        <v>705.3</v>
      </c>
      <c r="AA35" s="206"/>
      <c r="AB35" s="211">
        <v>0</v>
      </c>
      <c r="AC35" s="206"/>
      <c r="AD35" s="211">
        <v>0</v>
      </c>
      <c r="AE35" s="206"/>
      <c r="AF35" s="211">
        <v>0</v>
      </c>
      <c r="AG35" s="206"/>
      <c r="AH35" s="211">
        <f t="shared" si="8"/>
        <v>0</v>
      </c>
      <c r="AI35" s="206"/>
      <c r="AJ35" s="211">
        <f t="shared" si="9"/>
        <v>705.3</v>
      </c>
    </row>
    <row r="36" spans="1:36" x14ac:dyDescent="0.25">
      <c r="A36" s="203"/>
      <c r="B36" s="203"/>
      <c r="C36" s="203"/>
      <c r="D36" s="203"/>
      <c r="E36" s="203"/>
      <c r="F36" s="203" t="s">
        <v>114</v>
      </c>
      <c r="G36" s="203"/>
      <c r="H36" s="211">
        <v>0</v>
      </c>
      <c r="I36" s="206"/>
      <c r="J36" s="211">
        <v>0</v>
      </c>
      <c r="K36" s="206"/>
      <c r="L36" s="211">
        <f t="shared" si="5"/>
        <v>0</v>
      </c>
      <c r="M36" s="206"/>
      <c r="N36" s="211">
        <v>0</v>
      </c>
      <c r="O36" s="206"/>
      <c r="P36" s="211">
        <v>0</v>
      </c>
      <c r="Q36" s="206"/>
      <c r="R36" s="211">
        <f t="shared" si="6"/>
        <v>0</v>
      </c>
      <c r="S36" s="206"/>
      <c r="T36" s="211">
        <v>0</v>
      </c>
      <c r="U36" s="206"/>
      <c r="V36" s="211">
        <v>0</v>
      </c>
      <c r="W36" s="206"/>
      <c r="X36" s="211">
        <v>806.66</v>
      </c>
      <c r="Y36" s="206"/>
      <c r="Z36" s="211">
        <f t="shared" si="7"/>
        <v>806.66</v>
      </c>
      <c r="AA36" s="206"/>
      <c r="AB36" s="211">
        <v>0</v>
      </c>
      <c r="AC36" s="206"/>
      <c r="AD36" s="211">
        <v>0</v>
      </c>
      <c r="AE36" s="206"/>
      <c r="AF36" s="211">
        <v>0</v>
      </c>
      <c r="AG36" s="206"/>
      <c r="AH36" s="211">
        <f t="shared" si="8"/>
        <v>0</v>
      </c>
      <c r="AI36" s="206"/>
      <c r="AJ36" s="211">
        <f t="shared" si="9"/>
        <v>806.66</v>
      </c>
    </row>
    <row r="37" spans="1:36" x14ac:dyDescent="0.25">
      <c r="A37" s="203"/>
      <c r="B37" s="203"/>
      <c r="C37" s="203"/>
      <c r="D37" s="203"/>
      <c r="E37" s="203"/>
      <c r="F37" s="203" t="s">
        <v>115</v>
      </c>
      <c r="G37" s="203"/>
      <c r="H37" s="211">
        <v>0</v>
      </c>
      <c r="I37" s="206"/>
      <c r="J37" s="211">
        <v>0</v>
      </c>
      <c r="K37" s="206"/>
      <c r="L37" s="211">
        <f t="shared" si="5"/>
        <v>0</v>
      </c>
      <c r="M37" s="206"/>
      <c r="N37" s="211">
        <v>0</v>
      </c>
      <c r="O37" s="206"/>
      <c r="P37" s="211">
        <v>0</v>
      </c>
      <c r="Q37" s="206"/>
      <c r="R37" s="211">
        <f t="shared" si="6"/>
        <v>0</v>
      </c>
      <c r="S37" s="206"/>
      <c r="T37" s="211">
        <v>0</v>
      </c>
      <c r="U37" s="206"/>
      <c r="V37" s="211">
        <v>0</v>
      </c>
      <c r="W37" s="206"/>
      <c r="X37" s="211">
        <v>611.29999999999995</v>
      </c>
      <c r="Y37" s="206"/>
      <c r="Z37" s="211">
        <f t="shared" si="7"/>
        <v>611.29999999999995</v>
      </c>
      <c r="AA37" s="206"/>
      <c r="AB37" s="211">
        <v>0</v>
      </c>
      <c r="AC37" s="206"/>
      <c r="AD37" s="211">
        <v>0</v>
      </c>
      <c r="AE37" s="206"/>
      <c r="AF37" s="211">
        <v>0</v>
      </c>
      <c r="AG37" s="206"/>
      <c r="AH37" s="211">
        <f t="shared" si="8"/>
        <v>0</v>
      </c>
      <c r="AI37" s="206"/>
      <c r="AJ37" s="211">
        <f t="shared" si="9"/>
        <v>611.29999999999995</v>
      </c>
    </row>
    <row r="38" spans="1:36" x14ac:dyDescent="0.25">
      <c r="A38" s="203"/>
      <c r="B38" s="203"/>
      <c r="C38" s="203"/>
      <c r="D38" s="203"/>
      <c r="E38" s="203"/>
      <c r="F38" s="203" t="s">
        <v>116</v>
      </c>
      <c r="G38" s="203"/>
      <c r="H38" s="211">
        <v>0</v>
      </c>
      <c r="I38" s="206"/>
      <c r="J38" s="211">
        <v>0</v>
      </c>
      <c r="K38" s="206"/>
      <c r="L38" s="211">
        <f t="shared" si="5"/>
        <v>0</v>
      </c>
      <c r="M38" s="206"/>
      <c r="N38" s="211">
        <v>0</v>
      </c>
      <c r="O38" s="206"/>
      <c r="P38" s="211">
        <v>0</v>
      </c>
      <c r="Q38" s="206"/>
      <c r="R38" s="211">
        <f t="shared" si="6"/>
        <v>0</v>
      </c>
      <c r="S38" s="206"/>
      <c r="T38" s="211">
        <v>0</v>
      </c>
      <c r="U38" s="206"/>
      <c r="V38" s="211">
        <v>0</v>
      </c>
      <c r="W38" s="206"/>
      <c r="X38" s="211">
        <v>8402.7000000000007</v>
      </c>
      <c r="Y38" s="206"/>
      <c r="Z38" s="211">
        <f t="shared" si="7"/>
        <v>8402.7000000000007</v>
      </c>
      <c r="AA38" s="206"/>
      <c r="AB38" s="211">
        <v>0</v>
      </c>
      <c r="AC38" s="206"/>
      <c r="AD38" s="211">
        <v>0</v>
      </c>
      <c r="AE38" s="206"/>
      <c r="AF38" s="211">
        <v>0</v>
      </c>
      <c r="AG38" s="206"/>
      <c r="AH38" s="211">
        <f t="shared" si="8"/>
        <v>0</v>
      </c>
      <c r="AI38" s="206"/>
      <c r="AJ38" s="211">
        <f t="shared" si="9"/>
        <v>8402.7000000000007</v>
      </c>
    </row>
    <row r="39" spans="1:36" ht="15.75" thickBot="1" x14ac:dyDescent="0.3">
      <c r="A39" s="203"/>
      <c r="B39" s="203"/>
      <c r="C39" s="203"/>
      <c r="D39" s="203"/>
      <c r="E39" s="203"/>
      <c r="F39" s="203" t="s">
        <v>120</v>
      </c>
      <c r="G39" s="203"/>
      <c r="H39" s="213">
        <v>0</v>
      </c>
      <c r="I39" s="206"/>
      <c r="J39" s="213">
        <v>0</v>
      </c>
      <c r="K39" s="206"/>
      <c r="L39" s="213">
        <f t="shared" si="5"/>
        <v>0</v>
      </c>
      <c r="M39" s="206"/>
      <c r="N39" s="213">
        <v>0</v>
      </c>
      <c r="O39" s="206"/>
      <c r="P39" s="213">
        <v>0</v>
      </c>
      <c r="Q39" s="206"/>
      <c r="R39" s="213">
        <f t="shared" si="6"/>
        <v>0</v>
      </c>
      <c r="S39" s="206"/>
      <c r="T39" s="213">
        <v>0</v>
      </c>
      <c r="U39" s="206"/>
      <c r="V39" s="213">
        <v>0</v>
      </c>
      <c r="W39" s="206"/>
      <c r="X39" s="213">
        <v>431.25</v>
      </c>
      <c r="Y39" s="206"/>
      <c r="Z39" s="213">
        <f t="shared" si="7"/>
        <v>431.25</v>
      </c>
      <c r="AA39" s="206"/>
      <c r="AB39" s="213">
        <v>0</v>
      </c>
      <c r="AC39" s="206"/>
      <c r="AD39" s="213">
        <v>0</v>
      </c>
      <c r="AE39" s="206"/>
      <c r="AF39" s="213">
        <v>0</v>
      </c>
      <c r="AG39" s="206"/>
      <c r="AH39" s="213">
        <f t="shared" si="8"/>
        <v>0</v>
      </c>
      <c r="AI39" s="206"/>
      <c r="AJ39" s="213">
        <f t="shared" si="9"/>
        <v>431.25</v>
      </c>
    </row>
    <row r="40" spans="1:36" x14ac:dyDescent="0.25">
      <c r="A40" s="203"/>
      <c r="B40" s="203"/>
      <c r="C40" s="203"/>
      <c r="D40" s="203"/>
      <c r="E40" s="203" t="s">
        <v>124</v>
      </c>
      <c r="F40" s="203"/>
      <c r="G40" s="203"/>
      <c r="H40" s="211">
        <f>ROUND(SUM(H26:H39),5)</f>
        <v>0</v>
      </c>
      <c r="I40" s="206"/>
      <c r="J40" s="211">
        <f>ROUND(SUM(J26:J39),5)</f>
        <v>0</v>
      </c>
      <c r="K40" s="206"/>
      <c r="L40" s="211">
        <f t="shared" si="5"/>
        <v>0</v>
      </c>
      <c r="M40" s="206"/>
      <c r="N40" s="211">
        <f>ROUND(SUM(N26:N39),5)</f>
        <v>0</v>
      </c>
      <c r="O40" s="206"/>
      <c r="P40" s="211">
        <f>ROUND(SUM(P26:P39),5)</f>
        <v>39798.32</v>
      </c>
      <c r="Q40" s="206"/>
      <c r="R40" s="211">
        <f t="shared" si="6"/>
        <v>39798.32</v>
      </c>
      <c r="S40" s="206"/>
      <c r="T40" s="211">
        <f>ROUND(SUM(T26:T39),5)</f>
        <v>0</v>
      </c>
      <c r="U40" s="206"/>
      <c r="V40" s="211">
        <f>ROUND(SUM(V26:V39),5)</f>
        <v>0</v>
      </c>
      <c r="W40" s="206"/>
      <c r="X40" s="211">
        <f>ROUND(SUM(X26:X39),5)</f>
        <v>198194.25</v>
      </c>
      <c r="Y40" s="206"/>
      <c r="Z40" s="211">
        <f t="shared" si="7"/>
        <v>198194.25</v>
      </c>
      <c r="AA40" s="206"/>
      <c r="AB40" s="211">
        <f>ROUND(SUM(AB26:AB39),5)</f>
        <v>0</v>
      </c>
      <c r="AC40" s="206"/>
      <c r="AD40" s="211">
        <f>ROUND(SUM(AD26:AD39),5)</f>
        <v>0</v>
      </c>
      <c r="AE40" s="206"/>
      <c r="AF40" s="211">
        <f>ROUND(SUM(AF26:AF39),5)</f>
        <v>0</v>
      </c>
      <c r="AG40" s="206"/>
      <c r="AH40" s="211">
        <f t="shared" si="8"/>
        <v>0</v>
      </c>
      <c r="AI40" s="206"/>
      <c r="AJ40" s="211">
        <f t="shared" si="9"/>
        <v>237992.57</v>
      </c>
    </row>
    <row r="41" spans="1:36" x14ac:dyDescent="0.25">
      <c r="A41" s="203"/>
      <c r="B41" s="203"/>
      <c r="C41" s="203"/>
      <c r="D41" s="203"/>
      <c r="E41" s="203" t="s">
        <v>125</v>
      </c>
      <c r="F41" s="203"/>
      <c r="G41" s="203"/>
      <c r="H41" s="211"/>
      <c r="I41" s="206"/>
      <c r="J41" s="211"/>
      <c r="K41" s="206"/>
      <c r="L41" s="211"/>
      <c r="M41" s="206"/>
      <c r="N41" s="211"/>
      <c r="O41" s="206"/>
      <c r="P41" s="211"/>
      <c r="Q41" s="206"/>
      <c r="R41" s="211"/>
      <c r="S41" s="206"/>
      <c r="T41" s="211"/>
      <c r="U41" s="206"/>
      <c r="V41" s="211"/>
      <c r="W41" s="206"/>
      <c r="X41" s="211"/>
      <c r="Y41" s="206"/>
      <c r="Z41" s="211"/>
      <c r="AA41" s="206"/>
      <c r="AB41" s="211"/>
      <c r="AC41" s="206"/>
      <c r="AD41" s="211"/>
      <c r="AE41" s="206"/>
      <c r="AF41" s="211"/>
      <c r="AG41" s="206"/>
      <c r="AH41" s="211"/>
      <c r="AI41" s="206"/>
      <c r="AJ41" s="211"/>
    </row>
    <row r="42" spans="1:36" x14ac:dyDescent="0.25">
      <c r="A42" s="203"/>
      <c r="B42" s="203"/>
      <c r="C42" s="203"/>
      <c r="D42" s="203"/>
      <c r="E42" s="203"/>
      <c r="F42" s="203" t="s">
        <v>126</v>
      </c>
      <c r="G42" s="203"/>
      <c r="H42" s="211">
        <v>0</v>
      </c>
      <c r="I42" s="206"/>
      <c r="J42" s="211">
        <v>0</v>
      </c>
      <c r="K42" s="206"/>
      <c r="L42" s="211">
        <f t="shared" ref="L42:L49" si="10">ROUND(SUM(H42:J42),5)</f>
        <v>0</v>
      </c>
      <c r="M42" s="206"/>
      <c r="N42" s="211">
        <v>0</v>
      </c>
      <c r="O42" s="206"/>
      <c r="P42" s="211">
        <v>0</v>
      </c>
      <c r="Q42" s="206"/>
      <c r="R42" s="211">
        <f t="shared" ref="R42:R49" si="11">ROUND(SUM(N42:P42),5)</f>
        <v>0</v>
      </c>
      <c r="S42" s="206"/>
      <c r="T42" s="211">
        <v>0</v>
      </c>
      <c r="U42" s="206"/>
      <c r="V42" s="211">
        <v>0</v>
      </c>
      <c r="W42" s="206"/>
      <c r="X42" s="211">
        <v>2328.33</v>
      </c>
      <c r="Y42" s="206"/>
      <c r="Z42" s="211">
        <f t="shared" ref="Z42:Z49" si="12">ROUND(SUM(T42:X42),5)</f>
        <v>2328.33</v>
      </c>
      <c r="AA42" s="206"/>
      <c r="AB42" s="211">
        <v>0</v>
      </c>
      <c r="AC42" s="206"/>
      <c r="AD42" s="211">
        <v>0</v>
      </c>
      <c r="AE42" s="206"/>
      <c r="AF42" s="211">
        <v>0</v>
      </c>
      <c r="AG42" s="206"/>
      <c r="AH42" s="211">
        <f t="shared" ref="AH42:AH49" si="13">ROUND(SUM(AB42:AF42),5)</f>
        <v>0</v>
      </c>
      <c r="AI42" s="206"/>
      <c r="AJ42" s="211">
        <f t="shared" ref="AJ42:AJ49" si="14">ROUND(L42+R42+Z42+AH42,5)</f>
        <v>2328.33</v>
      </c>
    </row>
    <row r="43" spans="1:36" x14ac:dyDescent="0.25">
      <c r="A43" s="203"/>
      <c r="B43" s="203"/>
      <c r="C43" s="203"/>
      <c r="D43" s="203"/>
      <c r="E43" s="203"/>
      <c r="F43" s="203" t="s">
        <v>127</v>
      </c>
      <c r="G43" s="203"/>
      <c r="H43" s="211">
        <v>0</v>
      </c>
      <c r="I43" s="206"/>
      <c r="J43" s="211">
        <v>0</v>
      </c>
      <c r="K43" s="206"/>
      <c r="L43" s="211">
        <f t="shared" si="10"/>
        <v>0</v>
      </c>
      <c r="M43" s="206"/>
      <c r="N43" s="211">
        <v>0</v>
      </c>
      <c r="O43" s="206"/>
      <c r="P43" s="211">
        <v>0</v>
      </c>
      <c r="Q43" s="206"/>
      <c r="R43" s="211">
        <f t="shared" si="11"/>
        <v>0</v>
      </c>
      <c r="S43" s="206"/>
      <c r="T43" s="211">
        <v>0</v>
      </c>
      <c r="U43" s="206"/>
      <c r="V43" s="211">
        <v>0</v>
      </c>
      <c r="W43" s="206"/>
      <c r="X43" s="211">
        <v>4491.83</v>
      </c>
      <c r="Y43" s="206"/>
      <c r="Z43" s="211">
        <f t="shared" si="12"/>
        <v>4491.83</v>
      </c>
      <c r="AA43" s="206"/>
      <c r="AB43" s="211">
        <v>0</v>
      </c>
      <c r="AC43" s="206"/>
      <c r="AD43" s="211">
        <v>0</v>
      </c>
      <c r="AE43" s="206"/>
      <c r="AF43" s="211">
        <v>0</v>
      </c>
      <c r="AG43" s="206"/>
      <c r="AH43" s="211">
        <f t="shared" si="13"/>
        <v>0</v>
      </c>
      <c r="AI43" s="206"/>
      <c r="AJ43" s="211">
        <f t="shared" si="14"/>
        <v>4491.83</v>
      </c>
    </row>
    <row r="44" spans="1:36" x14ac:dyDescent="0.25">
      <c r="A44" s="203"/>
      <c r="B44" s="203"/>
      <c r="C44" s="203"/>
      <c r="D44" s="203"/>
      <c r="E44" s="203"/>
      <c r="F44" s="203" t="s">
        <v>128</v>
      </c>
      <c r="G44" s="203"/>
      <c r="H44" s="211">
        <v>0</v>
      </c>
      <c r="I44" s="206"/>
      <c r="J44" s="211">
        <v>0</v>
      </c>
      <c r="K44" s="206"/>
      <c r="L44" s="211">
        <f t="shared" si="10"/>
        <v>0</v>
      </c>
      <c r="M44" s="206"/>
      <c r="N44" s="211">
        <v>0</v>
      </c>
      <c r="O44" s="206"/>
      <c r="P44" s="211">
        <v>0</v>
      </c>
      <c r="Q44" s="206"/>
      <c r="R44" s="211">
        <f t="shared" si="11"/>
        <v>0</v>
      </c>
      <c r="S44" s="206"/>
      <c r="T44" s="211">
        <v>0</v>
      </c>
      <c r="U44" s="206"/>
      <c r="V44" s="211">
        <v>0</v>
      </c>
      <c r="W44" s="206"/>
      <c r="X44" s="211">
        <v>42.32</v>
      </c>
      <c r="Y44" s="206"/>
      <c r="Z44" s="211">
        <f t="shared" si="12"/>
        <v>42.32</v>
      </c>
      <c r="AA44" s="206"/>
      <c r="AB44" s="211">
        <v>0</v>
      </c>
      <c r="AC44" s="206"/>
      <c r="AD44" s="211">
        <v>0</v>
      </c>
      <c r="AE44" s="206"/>
      <c r="AF44" s="211">
        <v>0</v>
      </c>
      <c r="AG44" s="206"/>
      <c r="AH44" s="211">
        <f t="shared" si="13"/>
        <v>0</v>
      </c>
      <c r="AI44" s="206"/>
      <c r="AJ44" s="211">
        <f t="shared" si="14"/>
        <v>42.32</v>
      </c>
    </row>
    <row r="45" spans="1:36" x14ac:dyDescent="0.25">
      <c r="A45" s="203"/>
      <c r="B45" s="203"/>
      <c r="C45" s="203"/>
      <c r="D45" s="203"/>
      <c r="E45" s="203"/>
      <c r="F45" s="203" t="s">
        <v>129</v>
      </c>
      <c r="G45" s="203"/>
      <c r="H45" s="211">
        <v>0</v>
      </c>
      <c r="I45" s="206"/>
      <c r="J45" s="211">
        <v>0</v>
      </c>
      <c r="K45" s="206"/>
      <c r="L45" s="211">
        <f t="shared" si="10"/>
        <v>0</v>
      </c>
      <c r="M45" s="206"/>
      <c r="N45" s="211">
        <v>0</v>
      </c>
      <c r="O45" s="206"/>
      <c r="P45" s="211">
        <v>0</v>
      </c>
      <c r="Q45" s="206"/>
      <c r="R45" s="211">
        <f t="shared" si="11"/>
        <v>0</v>
      </c>
      <c r="S45" s="206"/>
      <c r="T45" s="211">
        <v>0</v>
      </c>
      <c r="U45" s="206"/>
      <c r="V45" s="211">
        <v>0</v>
      </c>
      <c r="W45" s="206"/>
      <c r="X45" s="211">
        <v>356.06</v>
      </c>
      <c r="Y45" s="206"/>
      <c r="Z45" s="211">
        <f t="shared" si="12"/>
        <v>356.06</v>
      </c>
      <c r="AA45" s="206"/>
      <c r="AB45" s="211">
        <v>0</v>
      </c>
      <c r="AC45" s="206"/>
      <c r="AD45" s="211">
        <v>0</v>
      </c>
      <c r="AE45" s="206"/>
      <c r="AF45" s="211">
        <v>0</v>
      </c>
      <c r="AG45" s="206"/>
      <c r="AH45" s="211">
        <f t="shared" si="13"/>
        <v>0</v>
      </c>
      <c r="AI45" s="206"/>
      <c r="AJ45" s="211">
        <f t="shared" si="14"/>
        <v>356.06</v>
      </c>
    </row>
    <row r="46" spans="1:36" x14ac:dyDescent="0.25">
      <c r="A46" s="203"/>
      <c r="B46" s="203"/>
      <c r="C46" s="203"/>
      <c r="D46" s="203"/>
      <c r="E46" s="203"/>
      <c r="F46" s="203" t="s">
        <v>130</v>
      </c>
      <c r="G46" s="203"/>
      <c r="H46" s="211">
        <v>0</v>
      </c>
      <c r="I46" s="206"/>
      <c r="J46" s="211">
        <v>0</v>
      </c>
      <c r="K46" s="206"/>
      <c r="L46" s="211">
        <f t="shared" si="10"/>
        <v>0</v>
      </c>
      <c r="M46" s="206"/>
      <c r="N46" s="211">
        <v>0</v>
      </c>
      <c r="O46" s="206"/>
      <c r="P46" s="211">
        <v>0</v>
      </c>
      <c r="Q46" s="206"/>
      <c r="R46" s="211">
        <f t="shared" si="11"/>
        <v>0</v>
      </c>
      <c r="S46" s="206"/>
      <c r="T46" s="211">
        <v>0</v>
      </c>
      <c r="U46" s="206"/>
      <c r="V46" s="211">
        <v>0</v>
      </c>
      <c r="W46" s="206"/>
      <c r="X46" s="211">
        <v>93.24</v>
      </c>
      <c r="Y46" s="206"/>
      <c r="Z46" s="211">
        <f t="shared" si="12"/>
        <v>93.24</v>
      </c>
      <c r="AA46" s="206"/>
      <c r="AB46" s="211">
        <v>0</v>
      </c>
      <c r="AC46" s="206"/>
      <c r="AD46" s="211">
        <v>0</v>
      </c>
      <c r="AE46" s="206"/>
      <c r="AF46" s="211">
        <v>0</v>
      </c>
      <c r="AG46" s="206"/>
      <c r="AH46" s="211">
        <f t="shared" si="13"/>
        <v>0</v>
      </c>
      <c r="AI46" s="206"/>
      <c r="AJ46" s="211">
        <f t="shared" si="14"/>
        <v>93.24</v>
      </c>
    </row>
    <row r="47" spans="1:36" x14ac:dyDescent="0.25">
      <c r="A47" s="203"/>
      <c r="B47" s="203"/>
      <c r="C47" s="203"/>
      <c r="D47" s="203"/>
      <c r="E47" s="203"/>
      <c r="F47" s="203" t="s">
        <v>131</v>
      </c>
      <c r="G47" s="203"/>
      <c r="H47" s="211">
        <v>0</v>
      </c>
      <c r="I47" s="206"/>
      <c r="J47" s="211">
        <v>0</v>
      </c>
      <c r="K47" s="206"/>
      <c r="L47" s="211">
        <f t="shared" si="10"/>
        <v>0</v>
      </c>
      <c r="M47" s="206"/>
      <c r="N47" s="211">
        <v>0</v>
      </c>
      <c r="O47" s="206"/>
      <c r="P47" s="211">
        <v>0</v>
      </c>
      <c r="Q47" s="206"/>
      <c r="R47" s="211">
        <f t="shared" si="11"/>
        <v>0</v>
      </c>
      <c r="S47" s="206"/>
      <c r="T47" s="211">
        <v>0</v>
      </c>
      <c r="U47" s="206"/>
      <c r="V47" s="211">
        <v>0</v>
      </c>
      <c r="W47" s="206"/>
      <c r="X47" s="211">
        <v>1425.41</v>
      </c>
      <c r="Y47" s="206"/>
      <c r="Z47" s="211">
        <f t="shared" si="12"/>
        <v>1425.41</v>
      </c>
      <c r="AA47" s="206"/>
      <c r="AB47" s="211">
        <v>0</v>
      </c>
      <c r="AC47" s="206"/>
      <c r="AD47" s="211">
        <v>0</v>
      </c>
      <c r="AE47" s="206"/>
      <c r="AF47" s="211">
        <v>0</v>
      </c>
      <c r="AG47" s="206"/>
      <c r="AH47" s="211">
        <f t="shared" si="13"/>
        <v>0</v>
      </c>
      <c r="AI47" s="206"/>
      <c r="AJ47" s="211">
        <f t="shared" si="14"/>
        <v>1425.41</v>
      </c>
    </row>
    <row r="48" spans="1:36" x14ac:dyDescent="0.25">
      <c r="A48" s="203"/>
      <c r="B48" s="203"/>
      <c r="C48" s="203"/>
      <c r="D48" s="203"/>
      <c r="E48" s="203"/>
      <c r="F48" s="203" t="s">
        <v>132</v>
      </c>
      <c r="G48" s="203"/>
      <c r="H48" s="211">
        <v>0</v>
      </c>
      <c r="I48" s="206"/>
      <c r="J48" s="211">
        <v>0</v>
      </c>
      <c r="K48" s="206"/>
      <c r="L48" s="211">
        <f t="shared" si="10"/>
        <v>0</v>
      </c>
      <c r="M48" s="206"/>
      <c r="N48" s="211">
        <v>0</v>
      </c>
      <c r="O48" s="206"/>
      <c r="P48" s="211">
        <v>0</v>
      </c>
      <c r="Q48" s="206"/>
      <c r="R48" s="211">
        <f t="shared" si="11"/>
        <v>0</v>
      </c>
      <c r="S48" s="206"/>
      <c r="T48" s="211">
        <v>0</v>
      </c>
      <c r="U48" s="206"/>
      <c r="V48" s="211">
        <v>0</v>
      </c>
      <c r="W48" s="206"/>
      <c r="X48" s="211">
        <v>41.01</v>
      </c>
      <c r="Y48" s="206"/>
      <c r="Z48" s="211">
        <f t="shared" si="12"/>
        <v>41.01</v>
      </c>
      <c r="AA48" s="206"/>
      <c r="AB48" s="211">
        <v>0</v>
      </c>
      <c r="AC48" s="206"/>
      <c r="AD48" s="211">
        <v>0</v>
      </c>
      <c r="AE48" s="206"/>
      <c r="AF48" s="211">
        <v>0</v>
      </c>
      <c r="AG48" s="206"/>
      <c r="AH48" s="211">
        <f t="shared" si="13"/>
        <v>0</v>
      </c>
      <c r="AI48" s="206"/>
      <c r="AJ48" s="211">
        <f t="shared" si="14"/>
        <v>41.01</v>
      </c>
    </row>
    <row r="49" spans="1:36" x14ac:dyDescent="0.25">
      <c r="A49" s="203"/>
      <c r="B49" s="203"/>
      <c r="C49" s="203"/>
      <c r="D49" s="203"/>
      <c r="E49" s="203"/>
      <c r="F49" s="203" t="s">
        <v>133</v>
      </c>
      <c r="G49" s="203"/>
      <c r="H49" s="211">
        <v>0</v>
      </c>
      <c r="I49" s="206"/>
      <c r="J49" s="211">
        <v>0</v>
      </c>
      <c r="K49" s="206"/>
      <c r="L49" s="211">
        <f t="shared" si="10"/>
        <v>0</v>
      </c>
      <c r="M49" s="206"/>
      <c r="N49" s="211">
        <v>0</v>
      </c>
      <c r="O49" s="206"/>
      <c r="P49" s="211">
        <v>0</v>
      </c>
      <c r="Q49" s="206"/>
      <c r="R49" s="211">
        <f t="shared" si="11"/>
        <v>0</v>
      </c>
      <c r="S49" s="206"/>
      <c r="T49" s="211">
        <v>0</v>
      </c>
      <c r="U49" s="206"/>
      <c r="V49" s="211">
        <v>0</v>
      </c>
      <c r="W49" s="206"/>
      <c r="X49" s="211">
        <v>36.15</v>
      </c>
      <c r="Y49" s="206"/>
      <c r="Z49" s="211">
        <f t="shared" si="12"/>
        <v>36.15</v>
      </c>
      <c r="AA49" s="206"/>
      <c r="AB49" s="211">
        <v>0</v>
      </c>
      <c r="AC49" s="206"/>
      <c r="AD49" s="211">
        <v>0</v>
      </c>
      <c r="AE49" s="206"/>
      <c r="AF49" s="211">
        <v>0</v>
      </c>
      <c r="AG49" s="206"/>
      <c r="AH49" s="211">
        <f t="shared" si="13"/>
        <v>0</v>
      </c>
      <c r="AI49" s="206"/>
      <c r="AJ49" s="211">
        <f t="shared" si="14"/>
        <v>36.15</v>
      </c>
    </row>
    <row r="50" spans="1:36" x14ac:dyDescent="0.25">
      <c r="A50" s="203"/>
      <c r="B50" s="203"/>
      <c r="C50" s="203"/>
      <c r="D50" s="203"/>
      <c r="E50" s="203"/>
      <c r="F50" s="203" t="s">
        <v>135</v>
      </c>
      <c r="G50" s="203"/>
      <c r="H50" s="211"/>
      <c r="I50" s="206"/>
      <c r="J50" s="211"/>
      <c r="K50" s="206"/>
      <c r="L50" s="211"/>
      <c r="M50" s="206"/>
      <c r="N50" s="211"/>
      <c r="O50" s="206"/>
      <c r="P50" s="211"/>
      <c r="Q50" s="206"/>
      <c r="R50" s="211"/>
      <c r="S50" s="206"/>
      <c r="T50" s="211"/>
      <c r="U50" s="206"/>
      <c r="V50" s="211"/>
      <c r="W50" s="206"/>
      <c r="X50" s="211"/>
      <c r="Y50" s="206"/>
      <c r="Z50" s="211"/>
      <c r="AA50" s="206"/>
      <c r="AB50" s="211"/>
      <c r="AC50" s="206"/>
      <c r="AD50" s="211"/>
      <c r="AE50" s="206"/>
      <c r="AF50" s="211"/>
      <c r="AG50" s="206"/>
      <c r="AH50" s="211"/>
      <c r="AI50" s="206"/>
      <c r="AJ50" s="211"/>
    </row>
    <row r="51" spans="1:36" ht="15.75" thickBot="1" x14ac:dyDescent="0.3">
      <c r="A51" s="203"/>
      <c r="B51" s="203"/>
      <c r="C51" s="203"/>
      <c r="D51" s="203"/>
      <c r="E51" s="203"/>
      <c r="F51" s="203"/>
      <c r="G51" s="203" t="s">
        <v>138</v>
      </c>
      <c r="H51" s="213">
        <v>0</v>
      </c>
      <c r="I51" s="206"/>
      <c r="J51" s="213">
        <v>0</v>
      </c>
      <c r="K51" s="206"/>
      <c r="L51" s="213">
        <f>ROUND(SUM(H51:J51),5)</f>
        <v>0</v>
      </c>
      <c r="M51" s="206"/>
      <c r="N51" s="213">
        <v>0</v>
      </c>
      <c r="O51" s="206"/>
      <c r="P51" s="213">
        <v>0</v>
      </c>
      <c r="Q51" s="206"/>
      <c r="R51" s="213">
        <f>ROUND(SUM(N51:P51),5)</f>
        <v>0</v>
      </c>
      <c r="S51" s="206"/>
      <c r="T51" s="213">
        <v>0</v>
      </c>
      <c r="U51" s="206"/>
      <c r="V51" s="213">
        <v>0</v>
      </c>
      <c r="W51" s="206"/>
      <c r="X51" s="213">
        <v>0</v>
      </c>
      <c r="Y51" s="206"/>
      <c r="Z51" s="213">
        <f>ROUND(SUM(T51:X51),5)</f>
        <v>0</v>
      </c>
      <c r="AA51" s="206"/>
      <c r="AB51" s="213">
        <v>0</v>
      </c>
      <c r="AC51" s="206"/>
      <c r="AD51" s="213">
        <v>0</v>
      </c>
      <c r="AE51" s="206"/>
      <c r="AF51" s="213">
        <v>855.5</v>
      </c>
      <c r="AG51" s="206"/>
      <c r="AH51" s="213">
        <f>ROUND(SUM(AB51:AF51),5)</f>
        <v>855.5</v>
      </c>
      <c r="AI51" s="206"/>
      <c r="AJ51" s="213">
        <f>ROUND(L51+R51+Z51+AH51,5)</f>
        <v>855.5</v>
      </c>
    </row>
    <row r="52" spans="1:36" x14ac:dyDescent="0.25">
      <c r="A52" s="203"/>
      <c r="B52" s="203"/>
      <c r="C52" s="203"/>
      <c r="D52" s="203"/>
      <c r="E52" s="203"/>
      <c r="F52" s="203" t="s">
        <v>143</v>
      </c>
      <c r="G52" s="203"/>
      <c r="H52" s="211">
        <f>ROUND(SUM(H50:H51),5)</f>
        <v>0</v>
      </c>
      <c r="I52" s="206"/>
      <c r="J52" s="211">
        <f>ROUND(SUM(J50:J51),5)</f>
        <v>0</v>
      </c>
      <c r="K52" s="206"/>
      <c r="L52" s="211">
        <f>ROUND(SUM(H52:J52),5)</f>
        <v>0</v>
      </c>
      <c r="M52" s="206"/>
      <c r="N52" s="211">
        <f>ROUND(SUM(N50:N51),5)</f>
        <v>0</v>
      </c>
      <c r="O52" s="206"/>
      <c r="P52" s="211">
        <f>ROUND(SUM(P50:P51),5)</f>
        <v>0</v>
      </c>
      <c r="Q52" s="206"/>
      <c r="R52" s="211">
        <f>ROUND(SUM(N52:P52),5)</f>
        <v>0</v>
      </c>
      <c r="S52" s="206"/>
      <c r="T52" s="211">
        <f>ROUND(SUM(T50:T51),5)</f>
        <v>0</v>
      </c>
      <c r="U52" s="206"/>
      <c r="V52" s="211">
        <f>ROUND(SUM(V50:V51),5)</f>
        <v>0</v>
      </c>
      <c r="W52" s="206"/>
      <c r="X52" s="211">
        <f>ROUND(SUM(X50:X51),5)</f>
        <v>0</v>
      </c>
      <c r="Y52" s="206"/>
      <c r="Z52" s="211">
        <f>ROUND(SUM(T52:X52),5)</f>
        <v>0</v>
      </c>
      <c r="AA52" s="206"/>
      <c r="AB52" s="211">
        <f>ROUND(SUM(AB50:AB51),5)</f>
        <v>0</v>
      </c>
      <c r="AC52" s="206"/>
      <c r="AD52" s="211">
        <f>ROUND(SUM(AD50:AD51),5)</f>
        <v>0</v>
      </c>
      <c r="AE52" s="206"/>
      <c r="AF52" s="211">
        <f>ROUND(SUM(AF50:AF51),5)</f>
        <v>855.5</v>
      </c>
      <c r="AG52" s="206"/>
      <c r="AH52" s="211">
        <f>ROUND(SUM(AB52:AF52),5)</f>
        <v>855.5</v>
      </c>
      <c r="AI52" s="206"/>
      <c r="AJ52" s="211">
        <f>ROUND(L52+R52+Z52+AH52,5)</f>
        <v>855.5</v>
      </c>
    </row>
    <row r="53" spans="1:36" ht="15.75" thickBot="1" x14ac:dyDescent="0.3">
      <c r="A53" s="203"/>
      <c r="B53" s="203"/>
      <c r="C53" s="203"/>
      <c r="D53" s="203"/>
      <c r="E53" s="203"/>
      <c r="F53" s="203" t="s">
        <v>144</v>
      </c>
      <c r="G53" s="203"/>
      <c r="H53" s="213">
        <v>0</v>
      </c>
      <c r="I53" s="206"/>
      <c r="J53" s="213">
        <v>0</v>
      </c>
      <c r="K53" s="206"/>
      <c r="L53" s="213">
        <f>ROUND(SUM(H53:J53),5)</f>
        <v>0</v>
      </c>
      <c r="M53" s="206"/>
      <c r="N53" s="213">
        <v>0</v>
      </c>
      <c r="O53" s="206"/>
      <c r="P53" s="213">
        <v>0</v>
      </c>
      <c r="Q53" s="206"/>
      <c r="R53" s="213">
        <f>ROUND(SUM(N53:P53),5)</f>
        <v>0</v>
      </c>
      <c r="S53" s="206"/>
      <c r="T53" s="213">
        <v>0</v>
      </c>
      <c r="U53" s="206"/>
      <c r="V53" s="213">
        <v>0</v>
      </c>
      <c r="W53" s="206"/>
      <c r="X53" s="213">
        <v>57.75</v>
      </c>
      <c r="Y53" s="206"/>
      <c r="Z53" s="213">
        <f>ROUND(SUM(T53:X53),5)</f>
        <v>57.75</v>
      </c>
      <c r="AA53" s="206"/>
      <c r="AB53" s="213">
        <v>0</v>
      </c>
      <c r="AC53" s="206"/>
      <c r="AD53" s="213">
        <v>0</v>
      </c>
      <c r="AE53" s="206"/>
      <c r="AF53" s="213">
        <v>0</v>
      </c>
      <c r="AG53" s="206"/>
      <c r="AH53" s="213">
        <f>ROUND(SUM(AB53:AF53),5)</f>
        <v>0</v>
      </c>
      <c r="AI53" s="206"/>
      <c r="AJ53" s="213">
        <f>ROUND(L53+R53+Z53+AH53,5)</f>
        <v>57.75</v>
      </c>
    </row>
    <row r="54" spans="1:36" x14ac:dyDescent="0.25">
      <c r="A54" s="203"/>
      <c r="B54" s="203"/>
      <c r="C54" s="203"/>
      <c r="D54" s="203"/>
      <c r="E54" s="203" t="s">
        <v>146</v>
      </c>
      <c r="F54" s="203"/>
      <c r="G54" s="203"/>
      <c r="H54" s="211">
        <f>ROUND(SUM(H41:H49)+SUM(H52:H53),5)</f>
        <v>0</v>
      </c>
      <c r="I54" s="206"/>
      <c r="J54" s="211">
        <f>ROUND(SUM(J41:J49)+SUM(J52:J53),5)</f>
        <v>0</v>
      </c>
      <c r="K54" s="206"/>
      <c r="L54" s="211">
        <f>ROUND(SUM(H54:J54),5)</f>
        <v>0</v>
      </c>
      <c r="M54" s="206"/>
      <c r="N54" s="211">
        <f>ROUND(SUM(N41:N49)+SUM(N52:N53),5)</f>
        <v>0</v>
      </c>
      <c r="O54" s="206"/>
      <c r="P54" s="211">
        <f>ROUND(SUM(P41:P49)+SUM(P52:P53),5)</f>
        <v>0</v>
      </c>
      <c r="Q54" s="206"/>
      <c r="R54" s="211">
        <f>ROUND(SUM(N54:P54),5)</f>
        <v>0</v>
      </c>
      <c r="S54" s="206"/>
      <c r="T54" s="211">
        <f>ROUND(SUM(T41:T49)+SUM(T52:T53),5)</f>
        <v>0</v>
      </c>
      <c r="U54" s="206"/>
      <c r="V54" s="211">
        <f>ROUND(SUM(V41:V49)+SUM(V52:V53),5)</f>
        <v>0</v>
      </c>
      <c r="W54" s="206"/>
      <c r="X54" s="211">
        <f>ROUND(SUM(X41:X49)+SUM(X52:X53),5)</f>
        <v>8872.1</v>
      </c>
      <c r="Y54" s="206"/>
      <c r="Z54" s="211">
        <f>ROUND(SUM(T54:X54),5)</f>
        <v>8872.1</v>
      </c>
      <c r="AA54" s="206"/>
      <c r="AB54" s="211">
        <f>ROUND(SUM(AB41:AB49)+SUM(AB52:AB53),5)</f>
        <v>0</v>
      </c>
      <c r="AC54" s="206"/>
      <c r="AD54" s="211">
        <f>ROUND(SUM(AD41:AD49)+SUM(AD52:AD53),5)</f>
        <v>0</v>
      </c>
      <c r="AE54" s="206"/>
      <c r="AF54" s="211">
        <f>ROUND(SUM(AF41:AF49)+SUM(AF52:AF53),5)</f>
        <v>855.5</v>
      </c>
      <c r="AG54" s="206"/>
      <c r="AH54" s="211">
        <f>ROUND(SUM(AB54:AF54),5)</f>
        <v>855.5</v>
      </c>
      <c r="AI54" s="206"/>
      <c r="AJ54" s="211">
        <f>ROUND(L54+R54+Z54+AH54,5)</f>
        <v>9727.6</v>
      </c>
    </row>
    <row r="55" spans="1:36" x14ac:dyDescent="0.25">
      <c r="A55" s="203"/>
      <c r="B55" s="203"/>
      <c r="C55" s="203"/>
      <c r="D55" s="203"/>
      <c r="E55" s="203" t="s">
        <v>147</v>
      </c>
      <c r="F55" s="203"/>
      <c r="G55" s="203"/>
      <c r="H55" s="211"/>
      <c r="I55" s="206"/>
      <c r="J55" s="211"/>
      <c r="K55" s="206"/>
      <c r="L55" s="211"/>
      <c r="M55" s="206"/>
      <c r="N55" s="211"/>
      <c r="O55" s="206"/>
      <c r="P55" s="211"/>
      <c r="Q55" s="206"/>
      <c r="R55" s="211"/>
      <c r="S55" s="206"/>
      <c r="T55" s="211"/>
      <c r="U55" s="206"/>
      <c r="V55" s="211"/>
      <c r="W55" s="206"/>
      <c r="X55" s="211"/>
      <c r="Y55" s="206"/>
      <c r="Z55" s="211"/>
      <c r="AA55" s="206"/>
      <c r="AB55" s="211"/>
      <c r="AC55" s="206"/>
      <c r="AD55" s="211"/>
      <c r="AE55" s="206"/>
      <c r="AF55" s="211"/>
      <c r="AG55" s="206"/>
      <c r="AH55" s="211"/>
      <c r="AI55" s="206"/>
      <c r="AJ55" s="211"/>
    </row>
    <row r="56" spans="1:36" x14ac:dyDescent="0.25">
      <c r="A56" s="203"/>
      <c r="B56" s="203"/>
      <c r="C56" s="203"/>
      <c r="D56" s="203"/>
      <c r="E56" s="203"/>
      <c r="F56" s="203" t="s">
        <v>148</v>
      </c>
      <c r="G56" s="203"/>
      <c r="H56" s="211">
        <v>0</v>
      </c>
      <c r="I56" s="206"/>
      <c r="J56" s="211">
        <v>0</v>
      </c>
      <c r="K56" s="206"/>
      <c r="L56" s="211">
        <f t="shared" ref="L56:L65" si="15">ROUND(SUM(H56:J56),5)</f>
        <v>0</v>
      </c>
      <c r="M56" s="206"/>
      <c r="N56" s="211">
        <v>0</v>
      </c>
      <c r="O56" s="206"/>
      <c r="P56" s="211">
        <v>0</v>
      </c>
      <c r="Q56" s="206"/>
      <c r="R56" s="211">
        <f t="shared" ref="R56:R65" si="16">ROUND(SUM(N56:P56),5)</f>
        <v>0</v>
      </c>
      <c r="S56" s="206"/>
      <c r="T56" s="211">
        <v>0</v>
      </c>
      <c r="U56" s="206"/>
      <c r="V56" s="211">
        <v>26840.34</v>
      </c>
      <c r="W56" s="206"/>
      <c r="X56" s="211">
        <v>-9843.43</v>
      </c>
      <c r="Y56" s="206"/>
      <c r="Z56" s="211">
        <f t="shared" ref="Z56:Z65" si="17">ROUND(SUM(T56:X56),5)</f>
        <v>16996.91</v>
      </c>
      <c r="AA56" s="206"/>
      <c r="AB56" s="211">
        <v>0</v>
      </c>
      <c r="AC56" s="206"/>
      <c r="AD56" s="211">
        <v>0</v>
      </c>
      <c r="AE56" s="206"/>
      <c r="AF56" s="211">
        <v>0</v>
      </c>
      <c r="AG56" s="206"/>
      <c r="AH56" s="211">
        <f t="shared" ref="AH56:AH65" si="18">ROUND(SUM(AB56:AF56),5)</f>
        <v>0</v>
      </c>
      <c r="AI56" s="206"/>
      <c r="AJ56" s="211">
        <f t="shared" ref="AJ56:AJ65" si="19">ROUND(L56+R56+Z56+AH56,5)</f>
        <v>16996.91</v>
      </c>
    </row>
    <row r="57" spans="1:36" x14ac:dyDescent="0.25">
      <c r="A57" s="203"/>
      <c r="B57" s="203"/>
      <c r="C57" s="203"/>
      <c r="D57" s="203"/>
      <c r="E57" s="203"/>
      <c r="F57" s="203" t="s">
        <v>149</v>
      </c>
      <c r="G57" s="203"/>
      <c r="H57" s="211">
        <v>0</v>
      </c>
      <c r="I57" s="206"/>
      <c r="J57" s="211">
        <v>0</v>
      </c>
      <c r="K57" s="206"/>
      <c r="L57" s="211">
        <f t="shared" si="15"/>
        <v>0</v>
      </c>
      <c r="M57" s="206"/>
      <c r="N57" s="211">
        <v>0</v>
      </c>
      <c r="O57" s="206"/>
      <c r="P57" s="211">
        <v>0</v>
      </c>
      <c r="Q57" s="206"/>
      <c r="R57" s="211">
        <f t="shared" si="16"/>
        <v>0</v>
      </c>
      <c r="S57" s="206"/>
      <c r="T57" s="211">
        <v>0</v>
      </c>
      <c r="U57" s="206"/>
      <c r="V57" s="211">
        <v>0</v>
      </c>
      <c r="W57" s="206"/>
      <c r="X57" s="211">
        <v>175.79</v>
      </c>
      <c r="Y57" s="206"/>
      <c r="Z57" s="211">
        <f t="shared" si="17"/>
        <v>175.79</v>
      </c>
      <c r="AA57" s="206"/>
      <c r="AB57" s="211">
        <v>0</v>
      </c>
      <c r="AC57" s="206"/>
      <c r="AD57" s="211">
        <v>0</v>
      </c>
      <c r="AE57" s="206"/>
      <c r="AF57" s="211">
        <v>0</v>
      </c>
      <c r="AG57" s="206"/>
      <c r="AH57" s="211">
        <f t="shared" si="18"/>
        <v>0</v>
      </c>
      <c r="AI57" s="206"/>
      <c r="AJ57" s="211">
        <f t="shared" si="19"/>
        <v>175.79</v>
      </c>
    </row>
    <row r="58" spans="1:36" x14ac:dyDescent="0.25">
      <c r="A58" s="203"/>
      <c r="B58" s="203"/>
      <c r="C58" s="203"/>
      <c r="D58" s="203"/>
      <c r="E58" s="203"/>
      <c r="F58" s="203" t="s">
        <v>150</v>
      </c>
      <c r="G58" s="203"/>
      <c r="H58" s="211">
        <v>0</v>
      </c>
      <c r="I58" s="206"/>
      <c r="J58" s="211">
        <v>0</v>
      </c>
      <c r="K58" s="206"/>
      <c r="L58" s="211">
        <f t="shared" si="15"/>
        <v>0</v>
      </c>
      <c r="M58" s="206"/>
      <c r="N58" s="211">
        <v>0</v>
      </c>
      <c r="O58" s="206"/>
      <c r="P58" s="211">
        <v>0</v>
      </c>
      <c r="Q58" s="206"/>
      <c r="R58" s="211">
        <f t="shared" si="16"/>
        <v>0</v>
      </c>
      <c r="S58" s="206"/>
      <c r="T58" s="211">
        <v>0</v>
      </c>
      <c r="U58" s="206"/>
      <c r="V58" s="211">
        <v>0</v>
      </c>
      <c r="W58" s="206"/>
      <c r="X58" s="211">
        <v>787.93</v>
      </c>
      <c r="Y58" s="206"/>
      <c r="Z58" s="211">
        <f t="shared" si="17"/>
        <v>787.93</v>
      </c>
      <c r="AA58" s="206"/>
      <c r="AB58" s="211">
        <v>0</v>
      </c>
      <c r="AC58" s="206"/>
      <c r="AD58" s="211">
        <v>0</v>
      </c>
      <c r="AE58" s="206"/>
      <c r="AF58" s="211">
        <v>0</v>
      </c>
      <c r="AG58" s="206"/>
      <c r="AH58" s="211">
        <f t="shared" si="18"/>
        <v>0</v>
      </c>
      <c r="AI58" s="206"/>
      <c r="AJ58" s="211">
        <f t="shared" si="19"/>
        <v>787.93</v>
      </c>
    </row>
    <row r="59" spans="1:36" x14ac:dyDescent="0.25">
      <c r="A59" s="203"/>
      <c r="B59" s="203"/>
      <c r="C59" s="203"/>
      <c r="D59" s="203"/>
      <c r="E59" s="203"/>
      <c r="F59" s="203" t="s">
        <v>151</v>
      </c>
      <c r="G59" s="203"/>
      <c r="H59" s="211">
        <v>0</v>
      </c>
      <c r="I59" s="206"/>
      <c r="J59" s="211">
        <v>0</v>
      </c>
      <c r="K59" s="206"/>
      <c r="L59" s="211">
        <f t="shared" si="15"/>
        <v>0</v>
      </c>
      <c r="M59" s="206"/>
      <c r="N59" s="211">
        <v>0</v>
      </c>
      <c r="O59" s="206"/>
      <c r="P59" s="211">
        <v>0</v>
      </c>
      <c r="Q59" s="206"/>
      <c r="R59" s="211">
        <f t="shared" si="16"/>
        <v>0</v>
      </c>
      <c r="S59" s="206"/>
      <c r="T59" s="211">
        <v>0</v>
      </c>
      <c r="U59" s="206"/>
      <c r="V59" s="211">
        <v>0</v>
      </c>
      <c r="W59" s="206"/>
      <c r="X59" s="211">
        <v>238.07</v>
      </c>
      <c r="Y59" s="206"/>
      <c r="Z59" s="211">
        <f t="shared" si="17"/>
        <v>238.07</v>
      </c>
      <c r="AA59" s="206"/>
      <c r="AB59" s="211">
        <v>0</v>
      </c>
      <c r="AC59" s="206"/>
      <c r="AD59" s="211">
        <v>0</v>
      </c>
      <c r="AE59" s="206"/>
      <c r="AF59" s="211">
        <v>0</v>
      </c>
      <c r="AG59" s="206"/>
      <c r="AH59" s="211">
        <f t="shared" si="18"/>
        <v>0</v>
      </c>
      <c r="AI59" s="206"/>
      <c r="AJ59" s="211">
        <f t="shared" si="19"/>
        <v>238.07</v>
      </c>
    </row>
    <row r="60" spans="1:36" x14ac:dyDescent="0.25">
      <c r="A60" s="203"/>
      <c r="B60" s="203"/>
      <c r="C60" s="203"/>
      <c r="D60" s="203"/>
      <c r="E60" s="203"/>
      <c r="F60" s="203" t="s">
        <v>152</v>
      </c>
      <c r="G60" s="203"/>
      <c r="H60" s="211">
        <v>0</v>
      </c>
      <c r="I60" s="206"/>
      <c r="J60" s="211">
        <v>0</v>
      </c>
      <c r="K60" s="206"/>
      <c r="L60" s="211">
        <f t="shared" si="15"/>
        <v>0</v>
      </c>
      <c r="M60" s="206"/>
      <c r="N60" s="211">
        <v>0</v>
      </c>
      <c r="O60" s="206"/>
      <c r="P60" s="211">
        <v>0</v>
      </c>
      <c r="Q60" s="206"/>
      <c r="R60" s="211">
        <f t="shared" si="16"/>
        <v>0</v>
      </c>
      <c r="S60" s="206"/>
      <c r="T60" s="211">
        <v>0</v>
      </c>
      <c r="U60" s="206"/>
      <c r="V60" s="211">
        <v>0</v>
      </c>
      <c r="W60" s="206"/>
      <c r="X60" s="211">
        <v>3552.34</v>
      </c>
      <c r="Y60" s="206"/>
      <c r="Z60" s="211">
        <f t="shared" si="17"/>
        <v>3552.34</v>
      </c>
      <c r="AA60" s="206"/>
      <c r="AB60" s="211">
        <v>0</v>
      </c>
      <c r="AC60" s="206"/>
      <c r="AD60" s="211">
        <v>0</v>
      </c>
      <c r="AE60" s="206"/>
      <c r="AF60" s="211">
        <v>0</v>
      </c>
      <c r="AG60" s="206"/>
      <c r="AH60" s="211">
        <f t="shared" si="18"/>
        <v>0</v>
      </c>
      <c r="AI60" s="206"/>
      <c r="AJ60" s="211">
        <f t="shared" si="19"/>
        <v>3552.34</v>
      </c>
    </row>
    <row r="61" spans="1:36" x14ac:dyDescent="0.25">
      <c r="A61" s="203"/>
      <c r="B61" s="203"/>
      <c r="C61" s="203"/>
      <c r="D61" s="203"/>
      <c r="E61" s="203"/>
      <c r="F61" s="203" t="s">
        <v>153</v>
      </c>
      <c r="G61" s="203"/>
      <c r="H61" s="211">
        <v>0</v>
      </c>
      <c r="I61" s="206"/>
      <c r="J61" s="211">
        <v>0</v>
      </c>
      <c r="K61" s="206"/>
      <c r="L61" s="211">
        <f t="shared" si="15"/>
        <v>0</v>
      </c>
      <c r="M61" s="206"/>
      <c r="N61" s="211">
        <v>0</v>
      </c>
      <c r="O61" s="206"/>
      <c r="P61" s="211">
        <v>0</v>
      </c>
      <c r="Q61" s="206"/>
      <c r="R61" s="211">
        <f t="shared" si="16"/>
        <v>0</v>
      </c>
      <c r="S61" s="206"/>
      <c r="T61" s="211">
        <v>0</v>
      </c>
      <c r="U61" s="206"/>
      <c r="V61" s="211">
        <v>0</v>
      </c>
      <c r="W61" s="206"/>
      <c r="X61" s="211">
        <v>3.31</v>
      </c>
      <c r="Y61" s="206"/>
      <c r="Z61" s="211">
        <f t="shared" si="17"/>
        <v>3.31</v>
      </c>
      <c r="AA61" s="206"/>
      <c r="AB61" s="211">
        <v>0</v>
      </c>
      <c r="AC61" s="206"/>
      <c r="AD61" s="211">
        <v>0</v>
      </c>
      <c r="AE61" s="206"/>
      <c r="AF61" s="211">
        <v>0</v>
      </c>
      <c r="AG61" s="206"/>
      <c r="AH61" s="211">
        <f t="shared" si="18"/>
        <v>0</v>
      </c>
      <c r="AI61" s="206"/>
      <c r="AJ61" s="211">
        <f t="shared" si="19"/>
        <v>3.31</v>
      </c>
    </row>
    <row r="62" spans="1:36" x14ac:dyDescent="0.25">
      <c r="A62" s="203"/>
      <c r="B62" s="203"/>
      <c r="C62" s="203"/>
      <c r="D62" s="203"/>
      <c r="E62" s="203"/>
      <c r="F62" s="203" t="s">
        <v>154</v>
      </c>
      <c r="G62" s="203"/>
      <c r="H62" s="211">
        <v>0</v>
      </c>
      <c r="I62" s="206"/>
      <c r="J62" s="211">
        <v>0</v>
      </c>
      <c r="K62" s="206"/>
      <c r="L62" s="211">
        <f t="shared" si="15"/>
        <v>0</v>
      </c>
      <c r="M62" s="206"/>
      <c r="N62" s="211">
        <v>0</v>
      </c>
      <c r="O62" s="206"/>
      <c r="P62" s="211">
        <v>0</v>
      </c>
      <c r="Q62" s="206"/>
      <c r="R62" s="211">
        <f t="shared" si="16"/>
        <v>0</v>
      </c>
      <c r="S62" s="206"/>
      <c r="T62" s="211">
        <v>0</v>
      </c>
      <c r="U62" s="206"/>
      <c r="V62" s="211">
        <v>0</v>
      </c>
      <c r="W62" s="206"/>
      <c r="X62" s="211">
        <v>35.22</v>
      </c>
      <c r="Y62" s="206"/>
      <c r="Z62" s="211">
        <f t="shared" si="17"/>
        <v>35.22</v>
      </c>
      <c r="AA62" s="206"/>
      <c r="AB62" s="211">
        <v>0</v>
      </c>
      <c r="AC62" s="206"/>
      <c r="AD62" s="211">
        <v>0</v>
      </c>
      <c r="AE62" s="206"/>
      <c r="AF62" s="211">
        <v>0</v>
      </c>
      <c r="AG62" s="206"/>
      <c r="AH62" s="211">
        <f t="shared" si="18"/>
        <v>0</v>
      </c>
      <c r="AI62" s="206"/>
      <c r="AJ62" s="211">
        <f t="shared" si="19"/>
        <v>35.22</v>
      </c>
    </row>
    <row r="63" spans="1:36" x14ac:dyDescent="0.25">
      <c r="A63" s="203"/>
      <c r="B63" s="203"/>
      <c r="C63" s="203"/>
      <c r="D63" s="203"/>
      <c r="E63" s="203"/>
      <c r="F63" s="203" t="s">
        <v>155</v>
      </c>
      <c r="G63" s="203"/>
      <c r="H63" s="211">
        <v>0</v>
      </c>
      <c r="I63" s="206"/>
      <c r="J63" s="211">
        <v>0</v>
      </c>
      <c r="K63" s="206"/>
      <c r="L63" s="211">
        <f t="shared" si="15"/>
        <v>0</v>
      </c>
      <c r="M63" s="206"/>
      <c r="N63" s="211">
        <v>0</v>
      </c>
      <c r="O63" s="206"/>
      <c r="P63" s="211">
        <v>0</v>
      </c>
      <c r="Q63" s="206"/>
      <c r="R63" s="211">
        <f t="shared" si="16"/>
        <v>0</v>
      </c>
      <c r="S63" s="206"/>
      <c r="T63" s="211">
        <v>0</v>
      </c>
      <c r="U63" s="206"/>
      <c r="V63" s="211">
        <v>0</v>
      </c>
      <c r="W63" s="206"/>
      <c r="X63" s="211">
        <v>100</v>
      </c>
      <c r="Y63" s="206"/>
      <c r="Z63" s="211">
        <f t="shared" si="17"/>
        <v>100</v>
      </c>
      <c r="AA63" s="206"/>
      <c r="AB63" s="211">
        <v>0</v>
      </c>
      <c r="AC63" s="206"/>
      <c r="AD63" s="211">
        <v>0</v>
      </c>
      <c r="AE63" s="206"/>
      <c r="AF63" s="211">
        <v>0</v>
      </c>
      <c r="AG63" s="206"/>
      <c r="AH63" s="211">
        <f t="shared" si="18"/>
        <v>0</v>
      </c>
      <c r="AI63" s="206"/>
      <c r="AJ63" s="211">
        <f t="shared" si="19"/>
        <v>100</v>
      </c>
    </row>
    <row r="64" spans="1:36" ht="15.75" thickBot="1" x14ac:dyDescent="0.3">
      <c r="A64" s="203"/>
      <c r="B64" s="203"/>
      <c r="C64" s="203"/>
      <c r="D64" s="203"/>
      <c r="E64" s="203"/>
      <c r="F64" s="203" t="s">
        <v>162</v>
      </c>
      <c r="G64" s="203"/>
      <c r="H64" s="213">
        <v>0</v>
      </c>
      <c r="I64" s="206"/>
      <c r="J64" s="213">
        <v>0</v>
      </c>
      <c r="K64" s="206"/>
      <c r="L64" s="213">
        <f t="shared" si="15"/>
        <v>0</v>
      </c>
      <c r="M64" s="206"/>
      <c r="N64" s="213">
        <v>0</v>
      </c>
      <c r="O64" s="206"/>
      <c r="P64" s="213">
        <v>0</v>
      </c>
      <c r="Q64" s="206"/>
      <c r="R64" s="213">
        <f t="shared" si="16"/>
        <v>0</v>
      </c>
      <c r="S64" s="206"/>
      <c r="T64" s="213">
        <v>0</v>
      </c>
      <c r="U64" s="206"/>
      <c r="V64" s="213">
        <v>0</v>
      </c>
      <c r="W64" s="206"/>
      <c r="X64" s="213">
        <v>116</v>
      </c>
      <c r="Y64" s="206"/>
      <c r="Z64" s="213">
        <f t="shared" si="17"/>
        <v>116</v>
      </c>
      <c r="AA64" s="206"/>
      <c r="AB64" s="213">
        <v>0</v>
      </c>
      <c r="AC64" s="206"/>
      <c r="AD64" s="213">
        <v>0</v>
      </c>
      <c r="AE64" s="206"/>
      <c r="AF64" s="213">
        <v>0</v>
      </c>
      <c r="AG64" s="206"/>
      <c r="AH64" s="213">
        <f t="shared" si="18"/>
        <v>0</v>
      </c>
      <c r="AI64" s="206"/>
      <c r="AJ64" s="213">
        <f t="shared" si="19"/>
        <v>116</v>
      </c>
    </row>
    <row r="65" spans="1:36" x14ac:dyDescent="0.25">
      <c r="A65" s="203"/>
      <c r="B65" s="203"/>
      <c r="C65" s="203"/>
      <c r="D65" s="203"/>
      <c r="E65" s="203" t="s">
        <v>164</v>
      </c>
      <c r="F65" s="203"/>
      <c r="G65" s="203"/>
      <c r="H65" s="211">
        <f>ROUND(SUM(H55:H64),5)</f>
        <v>0</v>
      </c>
      <c r="I65" s="206"/>
      <c r="J65" s="211">
        <f>ROUND(SUM(J55:J64),5)</f>
        <v>0</v>
      </c>
      <c r="K65" s="206"/>
      <c r="L65" s="211">
        <f t="shared" si="15"/>
        <v>0</v>
      </c>
      <c r="M65" s="206"/>
      <c r="N65" s="211">
        <f>ROUND(SUM(N55:N64),5)</f>
        <v>0</v>
      </c>
      <c r="O65" s="206"/>
      <c r="P65" s="211">
        <f>ROUND(SUM(P55:P64),5)</f>
        <v>0</v>
      </c>
      <c r="Q65" s="206"/>
      <c r="R65" s="211">
        <f t="shared" si="16"/>
        <v>0</v>
      </c>
      <c r="S65" s="206"/>
      <c r="T65" s="211">
        <f>ROUND(SUM(T55:T64),5)</f>
        <v>0</v>
      </c>
      <c r="U65" s="206"/>
      <c r="V65" s="211">
        <f>ROUND(SUM(V55:V64),5)</f>
        <v>26840.34</v>
      </c>
      <c r="W65" s="206"/>
      <c r="X65" s="211">
        <f>ROUND(SUM(X55:X64),5)</f>
        <v>-4834.7700000000004</v>
      </c>
      <c r="Y65" s="206"/>
      <c r="Z65" s="211">
        <f t="shared" si="17"/>
        <v>22005.57</v>
      </c>
      <c r="AA65" s="206"/>
      <c r="AB65" s="211">
        <f>ROUND(SUM(AB55:AB64),5)</f>
        <v>0</v>
      </c>
      <c r="AC65" s="206"/>
      <c r="AD65" s="211">
        <f>ROUND(SUM(AD55:AD64),5)</f>
        <v>0</v>
      </c>
      <c r="AE65" s="206"/>
      <c r="AF65" s="211">
        <f>ROUND(SUM(AF55:AF64),5)</f>
        <v>0</v>
      </c>
      <c r="AG65" s="206"/>
      <c r="AH65" s="211">
        <f t="shared" si="18"/>
        <v>0</v>
      </c>
      <c r="AI65" s="206"/>
      <c r="AJ65" s="211">
        <f t="shared" si="19"/>
        <v>22005.57</v>
      </c>
    </row>
    <row r="66" spans="1:36" x14ac:dyDescent="0.25">
      <c r="A66" s="203"/>
      <c r="B66" s="203"/>
      <c r="C66" s="203"/>
      <c r="D66" s="203"/>
      <c r="E66" s="203" t="s">
        <v>165</v>
      </c>
      <c r="F66" s="203"/>
      <c r="G66" s="203"/>
      <c r="H66" s="211"/>
      <c r="I66" s="206"/>
      <c r="J66" s="211"/>
      <c r="K66" s="206"/>
      <c r="L66" s="211"/>
      <c r="M66" s="206"/>
      <c r="N66" s="211"/>
      <c r="O66" s="206"/>
      <c r="P66" s="211"/>
      <c r="Q66" s="206"/>
      <c r="R66" s="211"/>
      <c r="S66" s="206"/>
      <c r="T66" s="211"/>
      <c r="U66" s="206"/>
      <c r="V66" s="211"/>
      <c r="W66" s="206"/>
      <c r="X66" s="211"/>
      <c r="Y66" s="206"/>
      <c r="Z66" s="211"/>
      <c r="AA66" s="206"/>
      <c r="AB66" s="211"/>
      <c r="AC66" s="206"/>
      <c r="AD66" s="211"/>
      <c r="AE66" s="206"/>
      <c r="AF66" s="211"/>
      <c r="AG66" s="206"/>
      <c r="AH66" s="211"/>
      <c r="AI66" s="206"/>
      <c r="AJ66" s="211"/>
    </row>
    <row r="67" spans="1:36" x14ac:dyDescent="0.25">
      <c r="A67" s="203"/>
      <c r="B67" s="203"/>
      <c r="C67" s="203"/>
      <c r="D67" s="203"/>
      <c r="E67" s="203"/>
      <c r="F67" s="203" t="s">
        <v>176</v>
      </c>
      <c r="G67" s="203"/>
      <c r="H67" s="211"/>
      <c r="I67" s="206"/>
      <c r="J67" s="211"/>
      <c r="K67" s="206"/>
      <c r="L67" s="211"/>
      <c r="M67" s="206"/>
      <c r="N67" s="211"/>
      <c r="O67" s="206"/>
      <c r="P67" s="211"/>
      <c r="Q67" s="206"/>
      <c r="R67" s="211"/>
      <c r="S67" s="206"/>
      <c r="T67" s="211"/>
      <c r="U67" s="206"/>
      <c r="V67" s="211"/>
      <c r="W67" s="206"/>
      <c r="X67" s="211"/>
      <c r="Y67" s="206"/>
      <c r="Z67" s="211"/>
      <c r="AA67" s="206"/>
      <c r="AB67" s="211"/>
      <c r="AC67" s="206"/>
      <c r="AD67" s="211"/>
      <c r="AE67" s="206"/>
      <c r="AF67" s="211"/>
      <c r="AG67" s="206"/>
      <c r="AH67" s="211"/>
      <c r="AI67" s="206"/>
      <c r="AJ67" s="211"/>
    </row>
    <row r="68" spans="1:36" x14ac:dyDescent="0.25">
      <c r="A68" s="203"/>
      <c r="B68" s="203"/>
      <c r="C68" s="203"/>
      <c r="D68" s="203"/>
      <c r="E68" s="203"/>
      <c r="F68" s="203"/>
      <c r="G68" s="203" t="s">
        <v>177</v>
      </c>
      <c r="H68" s="211">
        <v>0</v>
      </c>
      <c r="I68" s="206"/>
      <c r="J68" s="211">
        <v>0</v>
      </c>
      <c r="K68" s="206"/>
      <c r="L68" s="211">
        <f>ROUND(SUM(H68:J68),5)</f>
        <v>0</v>
      </c>
      <c r="M68" s="206"/>
      <c r="N68" s="211">
        <v>0</v>
      </c>
      <c r="O68" s="206"/>
      <c r="P68" s="211">
        <v>0</v>
      </c>
      <c r="Q68" s="206"/>
      <c r="R68" s="211">
        <f>ROUND(SUM(N68:P68),5)</f>
        <v>0</v>
      </c>
      <c r="S68" s="206"/>
      <c r="T68" s="211">
        <v>62.82</v>
      </c>
      <c r="U68" s="206"/>
      <c r="V68" s="211">
        <v>0</v>
      </c>
      <c r="W68" s="206"/>
      <c r="X68" s="211">
        <v>0</v>
      </c>
      <c r="Y68" s="206"/>
      <c r="Z68" s="211">
        <f>ROUND(SUM(T68:X68),5)</f>
        <v>62.82</v>
      </c>
      <c r="AA68" s="206"/>
      <c r="AB68" s="211">
        <v>0</v>
      </c>
      <c r="AC68" s="206"/>
      <c r="AD68" s="211">
        <v>0</v>
      </c>
      <c r="AE68" s="206"/>
      <c r="AF68" s="211">
        <v>0</v>
      </c>
      <c r="AG68" s="206"/>
      <c r="AH68" s="211">
        <f>ROUND(SUM(AB68:AF68),5)</f>
        <v>0</v>
      </c>
      <c r="AI68" s="206"/>
      <c r="AJ68" s="211">
        <f>ROUND(L68+R68+Z68+AH68,5)</f>
        <v>62.82</v>
      </c>
    </row>
    <row r="69" spans="1:36" ht="15.75" thickBot="1" x14ac:dyDescent="0.3">
      <c r="A69" s="203"/>
      <c r="B69" s="203"/>
      <c r="C69" s="203"/>
      <c r="D69" s="203"/>
      <c r="E69" s="203"/>
      <c r="F69" s="203"/>
      <c r="G69" s="203" t="s">
        <v>178</v>
      </c>
      <c r="H69" s="209">
        <v>0</v>
      </c>
      <c r="I69" s="206"/>
      <c r="J69" s="209">
        <v>0</v>
      </c>
      <c r="K69" s="206"/>
      <c r="L69" s="209">
        <f>ROUND(SUM(H69:J69),5)</f>
        <v>0</v>
      </c>
      <c r="M69" s="206"/>
      <c r="N69" s="209">
        <v>0</v>
      </c>
      <c r="O69" s="206"/>
      <c r="P69" s="209">
        <v>0</v>
      </c>
      <c r="Q69" s="206"/>
      <c r="R69" s="209">
        <f>ROUND(SUM(N69:P69),5)</f>
        <v>0</v>
      </c>
      <c r="S69" s="206"/>
      <c r="T69" s="209">
        <v>1058.1500000000001</v>
      </c>
      <c r="U69" s="206"/>
      <c r="V69" s="209">
        <v>0</v>
      </c>
      <c r="W69" s="206"/>
      <c r="X69" s="209">
        <v>0</v>
      </c>
      <c r="Y69" s="206"/>
      <c r="Z69" s="209">
        <f>ROUND(SUM(T69:X69),5)</f>
        <v>1058.1500000000001</v>
      </c>
      <c r="AA69" s="206"/>
      <c r="AB69" s="209">
        <v>0</v>
      </c>
      <c r="AC69" s="206"/>
      <c r="AD69" s="209">
        <v>0</v>
      </c>
      <c r="AE69" s="206"/>
      <c r="AF69" s="209">
        <v>0</v>
      </c>
      <c r="AG69" s="206"/>
      <c r="AH69" s="209">
        <f>ROUND(SUM(AB69:AF69),5)</f>
        <v>0</v>
      </c>
      <c r="AI69" s="206"/>
      <c r="AJ69" s="209">
        <f>ROUND(L69+R69+Z69+AH69,5)</f>
        <v>1058.1500000000001</v>
      </c>
    </row>
    <row r="70" spans="1:36" ht="15.75" thickBot="1" x14ac:dyDescent="0.3">
      <c r="A70" s="203"/>
      <c r="B70" s="203"/>
      <c r="C70" s="203"/>
      <c r="D70" s="203"/>
      <c r="E70" s="203"/>
      <c r="F70" s="203" t="s">
        <v>180</v>
      </c>
      <c r="G70" s="203"/>
      <c r="H70" s="215">
        <f>ROUND(SUM(H67:H69),5)</f>
        <v>0</v>
      </c>
      <c r="I70" s="206"/>
      <c r="J70" s="215">
        <f>ROUND(SUM(J67:J69),5)</f>
        <v>0</v>
      </c>
      <c r="K70" s="206"/>
      <c r="L70" s="215">
        <f>ROUND(SUM(H70:J70),5)</f>
        <v>0</v>
      </c>
      <c r="M70" s="206"/>
      <c r="N70" s="215">
        <f>ROUND(SUM(N67:N69),5)</f>
        <v>0</v>
      </c>
      <c r="O70" s="206"/>
      <c r="P70" s="215">
        <f>ROUND(SUM(P67:P69),5)</f>
        <v>0</v>
      </c>
      <c r="Q70" s="206"/>
      <c r="R70" s="215">
        <f>ROUND(SUM(N70:P70),5)</f>
        <v>0</v>
      </c>
      <c r="S70" s="206"/>
      <c r="T70" s="215">
        <f>ROUND(SUM(T67:T69),5)</f>
        <v>1120.97</v>
      </c>
      <c r="U70" s="206"/>
      <c r="V70" s="215">
        <f>ROUND(SUM(V67:V69),5)</f>
        <v>0</v>
      </c>
      <c r="W70" s="206"/>
      <c r="X70" s="215">
        <f>ROUND(SUM(X67:X69),5)</f>
        <v>0</v>
      </c>
      <c r="Y70" s="206"/>
      <c r="Z70" s="215">
        <f>ROUND(SUM(T70:X70),5)</f>
        <v>1120.97</v>
      </c>
      <c r="AA70" s="206"/>
      <c r="AB70" s="215">
        <f>ROUND(SUM(AB67:AB69),5)</f>
        <v>0</v>
      </c>
      <c r="AC70" s="206"/>
      <c r="AD70" s="215">
        <f>ROUND(SUM(AD67:AD69),5)</f>
        <v>0</v>
      </c>
      <c r="AE70" s="206"/>
      <c r="AF70" s="215">
        <f>ROUND(SUM(AF67:AF69),5)</f>
        <v>0</v>
      </c>
      <c r="AG70" s="206"/>
      <c r="AH70" s="215">
        <f>ROUND(SUM(AB70:AF70),5)</f>
        <v>0</v>
      </c>
      <c r="AI70" s="206"/>
      <c r="AJ70" s="215">
        <f>ROUND(L70+R70+Z70+AH70,5)</f>
        <v>1120.97</v>
      </c>
    </row>
    <row r="71" spans="1:36" x14ac:dyDescent="0.25">
      <c r="A71" s="203"/>
      <c r="B71" s="203"/>
      <c r="C71" s="203"/>
      <c r="D71" s="203"/>
      <c r="E71" s="203" t="s">
        <v>190</v>
      </c>
      <c r="F71" s="203"/>
      <c r="G71" s="203"/>
      <c r="H71" s="211">
        <f>ROUND(H66+H70,5)</f>
        <v>0</v>
      </c>
      <c r="I71" s="206"/>
      <c r="J71" s="211">
        <f>ROUND(J66+J70,5)</f>
        <v>0</v>
      </c>
      <c r="K71" s="206"/>
      <c r="L71" s="211">
        <f>ROUND(SUM(H71:J71),5)</f>
        <v>0</v>
      </c>
      <c r="M71" s="206"/>
      <c r="N71" s="211">
        <f>ROUND(N66+N70,5)</f>
        <v>0</v>
      </c>
      <c r="O71" s="206"/>
      <c r="P71" s="211">
        <f>ROUND(P66+P70,5)</f>
        <v>0</v>
      </c>
      <c r="Q71" s="206"/>
      <c r="R71" s="211">
        <f>ROUND(SUM(N71:P71),5)</f>
        <v>0</v>
      </c>
      <c r="S71" s="206"/>
      <c r="T71" s="211">
        <f>ROUND(T66+T70,5)</f>
        <v>1120.97</v>
      </c>
      <c r="U71" s="206"/>
      <c r="V71" s="211">
        <f>ROUND(V66+V70,5)</f>
        <v>0</v>
      </c>
      <c r="W71" s="206"/>
      <c r="X71" s="211">
        <f>ROUND(X66+X70,5)</f>
        <v>0</v>
      </c>
      <c r="Y71" s="206"/>
      <c r="Z71" s="211">
        <f>ROUND(SUM(T71:X71),5)</f>
        <v>1120.97</v>
      </c>
      <c r="AA71" s="206"/>
      <c r="AB71" s="211">
        <f>ROUND(AB66+AB70,5)</f>
        <v>0</v>
      </c>
      <c r="AC71" s="206"/>
      <c r="AD71" s="211">
        <f>ROUND(AD66+AD70,5)</f>
        <v>0</v>
      </c>
      <c r="AE71" s="206"/>
      <c r="AF71" s="211">
        <f>ROUND(AF66+AF70,5)</f>
        <v>0</v>
      </c>
      <c r="AG71" s="206"/>
      <c r="AH71" s="211">
        <f>ROUND(SUM(AB71:AF71),5)</f>
        <v>0</v>
      </c>
      <c r="AI71" s="206"/>
      <c r="AJ71" s="211">
        <f>ROUND(L71+R71+Z71+AH71,5)</f>
        <v>1120.97</v>
      </c>
    </row>
    <row r="72" spans="1:36" x14ac:dyDescent="0.25">
      <c r="A72" s="203"/>
      <c r="B72" s="203"/>
      <c r="C72" s="203"/>
      <c r="D72" s="203"/>
      <c r="E72" s="203" t="s">
        <v>191</v>
      </c>
      <c r="F72" s="203"/>
      <c r="G72" s="203"/>
      <c r="H72" s="211"/>
      <c r="I72" s="206"/>
      <c r="J72" s="211"/>
      <c r="K72" s="206"/>
      <c r="L72" s="211"/>
      <c r="M72" s="206"/>
      <c r="N72" s="211"/>
      <c r="O72" s="206"/>
      <c r="P72" s="211"/>
      <c r="Q72" s="206"/>
      <c r="R72" s="211"/>
      <c r="S72" s="206"/>
      <c r="T72" s="211"/>
      <c r="U72" s="206"/>
      <c r="V72" s="211"/>
      <c r="W72" s="206"/>
      <c r="X72" s="211"/>
      <c r="Y72" s="206"/>
      <c r="Z72" s="211"/>
      <c r="AA72" s="206"/>
      <c r="AB72" s="211"/>
      <c r="AC72" s="206"/>
      <c r="AD72" s="211"/>
      <c r="AE72" s="206"/>
      <c r="AF72" s="211"/>
      <c r="AG72" s="206"/>
      <c r="AH72" s="211"/>
      <c r="AI72" s="206"/>
      <c r="AJ72" s="211"/>
    </row>
    <row r="73" spans="1:36" x14ac:dyDescent="0.25">
      <c r="A73" s="203"/>
      <c r="B73" s="203"/>
      <c r="C73" s="203"/>
      <c r="D73" s="203"/>
      <c r="E73" s="203"/>
      <c r="F73" s="203" t="s">
        <v>192</v>
      </c>
      <c r="G73" s="203"/>
      <c r="H73" s="211">
        <v>0</v>
      </c>
      <c r="I73" s="206"/>
      <c r="J73" s="211">
        <v>0</v>
      </c>
      <c r="K73" s="206"/>
      <c r="L73" s="211">
        <f t="shared" ref="L73:L81" si="20">ROUND(SUM(H73:J73),5)</f>
        <v>0</v>
      </c>
      <c r="M73" s="206"/>
      <c r="N73" s="211">
        <v>0</v>
      </c>
      <c r="O73" s="206"/>
      <c r="P73" s="211">
        <v>0</v>
      </c>
      <c r="Q73" s="206"/>
      <c r="R73" s="211">
        <f t="shared" ref="R73:R81" si="21">ROUND(SUM(N73:P73),5)</f>
        <v>0</v>
      </c>
      <c r="S73" s="206"/>
      <c r="T73" s="211">
        <v>0</v>
      </c>
      <c r="U73" s="206"/>
      <c r="V73" s="211">
        <v>0</v>
      </c>
      <c r="W73" s="206"/>
      <c r="X73" s="211">
        <v>19297.34</v>
      </c>
      <c r="Y73" s="206"/>
      <c r="Z73" s="211">
        <f t="shared" ref="Z73:Z81" si="22">ROUND(SUM(T73:X73),5)</f>
        <v>19297.34</v>
      </c>
      <c r="AA73" s="206"/>
      <c r="AB73" s="211">
        <v>0</v>
      </c>
      <c r="AC73" s="206"/>
      <c r="AD73" s="211">
        <v>0</v>
      </c>
      <c r="AE73" s="206"/>
      <c r="AF73" s="211">
        <v>0</v>
      </c>
      <c r="AG73" s="206"/>
      <c r="AH73" s="211">
        <f t="shared" ref="AH73:AH81" si="23">ROUND(SUM(AB73:AF73),5)</f>
        <v>0</v>
      </c>
      <c r="AI73" s="206"/>
      <c r="AJ73" s="211">
        <f t="shared" ref="AJ73:AJ81" si="24">ROUND(L73+R73+Z73+AH73,5)</f>
        <v>19297.34</v>
      </c>
    </row>
    <row r="74" spans="1:36" x14ac:dyDescent="0.25">
      <c r="A74" s="203"/>
      <c r="B74" s="203"/>
      <c r="C74" s="203"/>
      <c r="D74" s="203"/>
      <c r="E74" s="203"/>
      <c r="F74" s="203" t="s">
        <v>193</v>
      </c>
      <c r="G74" s="203"/>
      <c r="H74" s="211">
        <v>0</v>
      </c>
      <c r="I74" s="206"/>
      <c r="J74" s="211">
        <v>0</v>
      </c>
      <c r="K74" s="206"/>
      <c r="L74" s="211">
        <f t="shared" si="20"/>
        <v>0</v>
      </c>
      <c r="M74" s="206"/>
      <c r="N74" s="211">
        <v>0</v>
      </c>
      <c r="O74" s="206"/>
      <c r="P74" s="211">
        <v>0</v>
      </c>
      <c r="Q74" s="206"/>
      <c r="R74" s="211">
        <f t="shared" si="21"/>
        <v>0</v>
      </c>
      <c r="S74" s="206"/>
      <c r="T74" s="211">
        <v>0</v>
      </c>
      <c r="U74" s="206"/>
      <c r="V74" s="211">
        <v>0</v>
      </c>
      <c r="W74" s="206"/>
      <c r="X74" s="211">
        <v>2916.67</v>
      </c>
      <c r="Y74" s="206"/>
      <c r="Z74" s="211">
        <f t="shared" si="22"/>
        <v>2916.67</v>
      </c>
      <c r="AA74" s="206"/>
      <c r="AB74" s="211">
        <v>0</v>
      </c>
      <c r="AC74" s="206"/>
      <c r="AD74" s="211">
        <v>0</v>
      </c>
      <c r="AE74" s="206"/>
      <c r="AF74" s="211">
        <v>0</v>
      </c>
      <c r="AG74" s="206"/>
      <c r="AH74" s="211">
        <f t="shared" si="23"/>
        <v>0</v>
      </c>
      <c r="AI74" s="206"/>
      <c r="AJ74" s="211">
        <f t="shared" si="24"/>
        <v>2916.67</v>
      </c>
    </row>
    <row r="75" spans="1:36" x14ac:dyDescent="0.25">
      <c r="A75" s="203"/>
      <c r="B75" s="203"/>
      <c r="C75" s="203"/>
      <c r="D75" s="203"/>
      <c r="E75" s="203"/>
      <c r="F75" s="203" t="s">
        <v>195</v>
      </c>
      <c r="G75" s="203"/>
      <c r="H75" s="211">
        <v>0</v>
      </c>
      <c r="I75" s="206"/>
      <c r="J75" s="211">
        <v>0</v>
      </c>
      <c r="K75" s="206"/>
      <c r="L75" s="211">
        <f t="shared" si="20"/>
        <v>0</v>
      </c>
      <c r="M75" s="206"/>
      <c r="N75" s="211">
        <v>0</v>
      </c>
      <c r="O75" s="206"/>
      <c r="P75" s="211">
        <v>0</v>
      </c>
      <c r="Q75" s="206"/>
      <c r="R75" s="211">
        <f t="shared" si="21"/>
        <v>0</v>
      </c>
      <c r="S75" s="206"/>
      <c r="T75" s="211">
        <v>0</v>
      </c>
      <c r="U75" s="206"/>
      <c r="V75" s="211">
        <v>0</v>
      </c>
      <c r="W75" s="206"/>
      <c r="X75" s="211">
        <v>230.31</v>
      </c>
      <c r="Y75" s="206"/>
      <c r="Z75" s="211">
        <f t="shared" si="22"/>
        <v>230.31</v>
      </c>
      <c r="AA75" s="206"/>
      <c r="AB75" s="211">
        <v>0</v>
      </c>
      <c r="AC75" s="206"/>
      <c r="AD75" s="211">
        <v>0</v>
      </c>
      <c r="AE75" s="206"/>
      <c r="AF75" s="211">
        <v>0</v>
      </c>
      <c r="AG75" s="206"/>
      <c r="AH75" s="211">
        <f t="shared" si="23"/>
        <v>0</v>
      </c>
      <c r="AI75" s="206"/>
      <c r="AJ75" s="211">
        <f t="shared" si="24"/>
        <v>230.31</v>
      </c>
    </row>
    <row r="76" spans="1:36" x14ac:dyDescent="0.25">
      <c r="A76" s="203"/>
      <c r="B76" s="203"/>
      <c r="C76" s="203"/>
      <c r="D76" s="203"/>
      <c r="E76" s="203"/>
      <c r="F76" s="203" t="s">
        <v>196</v>
      </c>
      <c r="G76" s="203"/>
      <c r="H76" s="211">
        <v>0</v>
      </c>
      <c r="I76" s="206"/>
      <c r="J76" s="211">
        <v>0</v>
      </c>
      <c r="K76" s="206"/>
      <c r="L76" s="211">
        <f t="shared" si="20"/>
        <v>0</v>
      </c>
      <c r="M76" s="206"/>
      <c r="N76" s="211">
        <v>0</v>
      </c>
      <c r="O76" s="206"/>
      <c r="P76" s="211">
        <v>0</v>
      </c>
      <c r="Q76" s="206"/>
      <c r="R76" s="211">
        <f t="shared" si="21"/>
        <v>0</v>
      </c>
      <c r="S76" s="206"/>
      <c r="T76" s="211">
        <v>0</v>
      </c>
      <c r="U76" s="206"/>
      <c r="V76" s="211">
        <v>0</v>
      </c>
      <c r="W76" s="206"/>
      <c r="X76" s="211">
        <v>2234.81</v>
      </c>
      <c r="Y76" s="206"/>
      <c r="Z76" s="211">
        <f t="shared" si="22"/>
        <v>2234.81</v>
      </c>
      <c r="AA76" s="206"/>
      <c r="AB76" s="211">
        <v>0</v>
      </c>
      <c r="AC76" s="206"/>
      <c r="AD76" s="211">
        <v>0</v>
      </c>
      <c r="AE76" s="206"/>
      <c r="AF76" s="211">
        <v>0</v>
      </c>
      <c r="AG76" s="206"/>
      <c r="AH76" s="211">
        <f t="shared" si="23"/>
        <v>0</v>
      </c>
      <c r="AI76" s="206"/>
      <c r="AJ76" s="211">
        <f t="shared" si="24"/>
        <v>2234.81</v>
      </c>
    </row>
    <row r="77" spans="1:36" x14ac:dyDescent="0.25">
      <c r="A77" s="203"/>
      <c r="B77" s="203"/>
      <c r="C77" s="203"/>
      <c r="D77" s="203"/>
      <c r="E77" s="203"/>
      <c r="F77" s="203" t="s">
        <v>197</v>
      </c>
      <c r="G77" s="203"/>
      <c r="H77" s="211">
        <v>0</v>
      </c>
      <c r="I77" s="206"/>
      <c r="J77" s="211">
        <v>0</v>
      </c>
      <c r="K77" s="206"/>
      <c r="L77" s="211">
        <f t="shared" si="20"/>
        <v>0</v>
      </c>
      <c r="M77" s="206"/>
      <c r="N77" s="211">
        <v>0</v>
      </c>
      <c r="O77" s="206"/>
      <c r="P77" s="211">
        <v>0</v>
      </c>
      <c r="Q77" s="206"/>
      <c r="R77" s="211">
        <f t="shared" si="21"/>
        <v>0</v>
      </c>
      <c r="S77" s="206"/>
      <c r="T77" s="211">
        <v>0</v>
      </c>
      <c r="U77" s="206"/>
      <c r="V77" s="211">
        <v>0</v>
      </c>
      <c r="W77" s="206"/>
      <c r="X77" s="211">
        <v>958.56</v>
      </c>
      <c r="Y77" s="206"/>
      <c r="Z77" s="211">
        <f t="shared" si="22"/>
        <v>958.56</v>
      </c>
      <c r="AA77" s="206"/>
      <c r="AB77" s="211">
        <v>0</v>
      </c>
      <c r="AC77" s="206"/>
      <c r="AD77" s="211">
        <v>0</v>
      </c>
      <c r="AE77" s="206"/>
      <c r="AF77" s="211">
        <v>0</v>
      </c>
      <c r="AG77" s="206"/>
      <c r="AH77" s="211">
        <f t="shared" si="23"/>
        <v>0</v>
      </c>
      <c r="AI77" s="206"/>
      <c r="AJ77" s="211">
        <f t="shared" si="24"/>
        <v>958.56</v>
      </c>
    </row>
    <row r="78" spans="1:36" x14ac:dyDescent="0.25">
      <c r="A78" s="203"/>
      <c r="B78" s="203"/>
      <c r="C78" s="203"/>
      <c r="D78" s="203"/>
      <c r="E78" s="203"/>
      <c r="F78" s="203" t="s">
        <v>198</v>
      </c>
      <c r="G78" s="203"/>
      <c r="H78" s="211">
        <v>0</v>
      </c>
      <c r="I78" s="206"/>
      <c r="J78" s="211">
        <v>0</v>
      </c>
      <c r="K78" s="206"/>
      <c r="L78" s="211">
        <f t="shared" si="20"/>
        <v>0</v>
      </c>
      <c r="M78" s="206"/>
      <c r="N78" s="211">
        <v>0</v>
      </c>
      <c r="O78" s="206"/>
      <c r="P78" s="211">
        <v>0</v>
      </c>
      <c r="Q78" s="206"/>
      <c r="R78" s="211">
        <f t="shared" si="21"/>
        <v>0</v>
      </c>
      <c r="S78" s="206"/>
      <c r="T78" s="211">
        <v>0</v>
      </c>
      <c r="U78" s="206"/>
      <c r="V78" s="211">
        <v>0</v>
      </c>
      <c r="W78" s="206"/>
      <c r="X78" s="211">
        <v>6161.14</v>
      </c>
      <c r="Y78" s="206"/>
      <c r="Z78" s="211">
        <f t="shared" si="22"/>
        <v>6161.14</v>
      </c>
      <c r="AA78" s="206"/>
      <c r="AB78" s="211">
        <v>0</v>
      </c>
      <c r="AC78" s="206"/>
      <c r="AD78" s="211">
        <v>0</v>
      </c>
      <c r="AE78" s="206"/>
      <c r="AF78" s="211">
        <v>0</v>
      </c>
      <c r="AG78" s="206"/>
      <c r="AH78" s="211">
        <f t="shared" si="23"/>
        <v>0</v>
      </c>
      <c r="AI78" s="206"/>
      <c r="AJ78" s="211">
        <f t="shared" si="24"/>
        <v>6161.14</v>
      </c>
    </row>
    <row r="79" spans="1:36" x14ac:dyDescent="0.25">
      <c r="A79" s="203"/>
      <c r="B79" s="203"/>
      <c r="C79" s="203"/>
      <c r="D79" s="203"/>
      <c r="E79" s="203"/>
      <c r="F79" s="203" t="s">
        <v>199</v>
      </c>
      <c r="G79" s="203"/>
      <c r="H79" s="211">
        <v>0</v>
      </c>
      <c r="I79" s="206"/>
      <c r="J79" s="211">
        <v>0</v>
      </c>
      <c r="K79" s="206"/>
      <c r="L79" s="211">
        <f t="shared" si="20"/>
        <v>0</v>
      </c>
      <c r="M79" s="206"/>
      <c r="N79" s="211">
        <v>0</v>
      </c>
      <c r="O79" s="206"/>
      <c r="P79" s="211">
        <v>0</v>
      </c>
      <c r="Q79" s="206"/>
      <c r="R79" s="211">
        <f t="shared" si="21"/>
        <v>0</v>
      </c>
      <c r="S79" s="206"/>
      <c r="T79" s="211">
        <v>0</v>
      </c>
      <c r="U79" s="206"/>
      <c r="V79" s="211">
        <v>0</v>
      </c>
      <c r="W79" s="206"/>
      <c r="X79" s="211">
        <v>34.33</v>
      </c>
      <c r="Y79" s="206"/>
      <c r="Z79" s="211">
        <f t="shared" si="22"/>
        <v>34.33</v>
      </c>
      <c r="AA79" s="206"/>
      <c r="AB79" s="211">
        <v>0</v>
      </c>
      <c r="AC79" s="206"/>
      <c r="AD79" s="211">
        <v>0</v>
      </c>
      <c r="AE79" s="206"/>
      <c r="AF79" s="211">
        <v>0</v>
      </c>
      <c r="AG79" s="206"/>
      <c r="AH79" s="211">
        <f t="shared" si="23"/>
        <v>0</v>
      </c>
      <c r="AI79" s="206"/>
      <c r="AJ79" s="211">
        <f t="shared" si="24"/>
        <v>34.33</v>
      </c>
    </row>
    <row r="80" spans="1:36" x14ac:dyDescent="0.25">
      <c r="A80" s="203"/>
      <c r="B80" s="203"/>
      <c r="C80" s="203"/>
      <c r="D80" s="203"/>
      <c r="E80" s="203"/>
      <c r="F80" s="203" t="s">
        <v>200</v>
      </c>
      <c r="G80" s="203"/>
      <c r="H80" s="211">
        <v>0</v>
      </c>
      <c r="I80" s="206"/>
      <c r="J80" s="211">
        <v>0</v>
      </c>
      <c r="K80" s="206"/>
      <c r="L80" s="211">
        <f t="shared" si="20"/>
        <v>0</v>
      </c>
      <c r="M80" s="206"/>
      <c r="N80" s="211">
        <v>0</v>
      </c>
      <c r="O80" s="206"/>
      <c r="P80" s="211">
        <v>0</v>
      </c>
      <c r="Q80" s="206"/>
      <c r="R80" s="211">
        <f t="shared" si="21"/>
        <v>0</v>
      </c>
      <c r="S80" s="206"/>
      <c r="T80" s="211">
        <v>0</v>
      </c>
      <c r="U80" s="206"/>
      <c r="V80" s="211">
        <v>0</v>
      </c>
      <c r="W80" s="206"/>
      <c r="X80" s="211">
        <v>143.05000000000001</v>
      </c>
      <c r="Y80" s="206"/>
      <c r="Z80" s="211">
        <f t="shared" si="22"/>
        <v>143.05000000000001</v>
      </c>
      <c r="AA80" s="206"/>
      <c r="AB80" s="211">
        <v>0</v>
      </c>
      <c r="AC80" s="206"/>
      <c r="AD80" s="211">
        <v>0</v>
      </c>
      <c r="AE80" s="206"/>
      <c r="AF80" s="211">
        <v>0</v>
      </c>
      <c r="AG80" s="206"/>
      <c r="AH80" s="211">
        <f t="shared" si="23"/>
        <v>0</v>
      </c>
      <c r="AI80" s="206"/>
      <c r="AJ80" s="211">
        <f t="shared" si="24"/>
        <v>143.05000000000001</v>
      </c>
    </row>
    <row r="81" spans="1:36" x14ac:dyDescent="0.25">
      <c r="A81" s="203"/>
      <c r="B81" s="203"/>
      <c r="C81" s="203"/>
      <c r="D81" s="203"/>
      <c r="E81" s="203"/>
      <c r="F81" s="203" t="s">
        <v>201</v>
      </c>
      <c r="G81" s="203"/>
      <c r="H81" s="211">
        <v>0</v>
      </c>
      <c r="I81" s="206"/>
      <c r="J81" s="211">
        <v>0</v>
      </c>
      <c r="K81" s="206"/>
      <c r="L81" s="211">
        <f t="shared" si="20"/>
        <v>0</v>
      </c>
      <c r="M81" s="206"/>
      <c r="N81" s="211">
        <v>0</v>
      </c>
      <c r="O81" s="206"/>
      <c r="P81" s="211">
        <v>0</v>
      </c>
      <c r="Q81" s="206"/>
      <c r="R81" s="211">
        <f t="shared" si="21"/>
        <v>0</v>
      </c>
      <c r="S81" s="206"/>
      <c r="T81" s="211">
        <v>0</v>
      </c>
      <c r="U81" s="206"/>
      <c r="V81" s="211">
        <v>0</v>
      </c>
      <c r="W81" s="206"/>
      <c r="X81" s="211">
        <v>40126</v>
      </c>
      <c r="Y81" s="206"/>
      <c r="Z81" s="211">
        <f t="shared" si="22"/>
        <v>40126</v>
      </c>
      <c r="AA81" s="206"/>
      <c r="AB81" s="211">
        <v>0</v>
      </c>
      <c r="AC81" s="206"/>
      <c r="AD81" s="211">
        <v>0</v>
      </c>
      <c r="AE81" s="206"/>
      <c r="AF81" s="211">
        <v>0</v>
      </c>
      <c r="AG81" s="206"/>
      <c r="AH81" s="211">
        <f t="shared" si="23"/>
        <v>0</v>
      </c>
      <c r="AI81" s="206"/>
      <c r="AJ81" s="211">
        <f t="shared" si="24"/>
        <v>40126</v>
      </c>
    </row>
    <row r="82" spans="1:36" x14ac:dyDescent="0.25">
      <c r="A82" s="203"/>
      <c r="B82" s="203"/>
      <c r="C82" s="203"/>
      <c r="D82" s="203"/>
      <c r="E82" s="203"/>
      <c r="F82" s="203" t="s">
        <v>202</v>
      </c>
      <c r="G82" s="203"/>
      <c r="H82" s="211"/>
      <c r="I82" s="206"/>
      <c r="J82" s="211"/>
      <c r="K82" s="206"/>
      <c r="L82" s="211"/>
      <c r="M82" s="206"/>
      <c r="N82" s="211"/>
      <c r="O82" s="206"/>
      <c r="P82" s="211"/>
      <c r="Q82" s="206"/>
      <c r="R82" s="211"/>
      <c r="S82" s="206"/>
      <c r="T82" s="211"/>
      <c r="U82" s="206"/>
      <c r="V82" s="211"/>
      <c r="W82" s="206"/>
      <c r="X82" s="211"/>
      <c r="Y82" s="206"/>
      <c r="Z82" s="211"/>
      <c r="AA82" s="206"/>
      <c r="AB82" s="211"/>
      <c r="AC82" s="206"/>
      <c r="AD82" s="211"/>
      <c r="AE82" s="206"/>
      <c r="AF82" s="211"/>
      <c r="AG82" s="206"/>
      <c r="AH82" s="211"/>
      <c r="AI82" s="206"/>
      <c r="AJ82" s="211"/>
    </row>
    <row r="83" spans="1:36" x14ac:dyDescent="0.25">
      <c r="A83" s="203"/>
      <c r="B83" s="203"/>
      <c r="C83" s="203"/>
      <c r="D83" s="203"/>
      <c r="E83" s="203"/>
      <c r="F83" s="203"/>
      <c r="G83" s="203" t="s">
        <v>207</v>
      </c>
      <c r="H83" s="211">
        <v>0</v>
      </c>
      <c r="I83" s="206"/>
      <c r="J83" s="211">
        <v>0</v>
      </c>
      <c r="K83" s="206"/>
      <c r="L83" s="211">
        <f>ROUND(SUM(H83:J83),5)</f>
        <v>0</v>
      </c>
      <c r="M83" s="206"/>
      <c r="N83" s="211">
        <v>0</v>
      </c>
      <c r="O83" s="206"/>
      <c r="P83" s="211">
        <v>0</v>
      </c>
      <c r="Q83" s="206"/>
      <c r="R83" s="211">
        <f>ROUND(SUM(N83:P83),5)</f>
        <v>0</v>
      </c>
      <c r="S83" s="206"/>
      <c r="T83" s="211">
        <v>0</v>
      </c>
      <c r="U83" s="206"/>
      <c r="V83" s="211">
        <v>0</v>
      </c>
      <c r="W83" s="206"/>
      <c r="X83" s="211">
        <v>5064.17</v>
      </c>
      <c r="Y83" s="206"/>
      <c r="Z83" s="211">
        <f>ROUND(SUM(T83:X83),5)</f>
        <v>5064.17</v>
      </c>
      <c r="AA83" s="206"/>
      <c r="AB83" s="211">
        <v>0</v>
      </c>
      <c r="AC83" s="206"/>
      <c r="AD83" s="211">
        <v>0</v>
      </c>
      <c r="AE83" s="206"/>
      <c r="AF83" s="211">
        <v>0</v>
      </c>
      <c r="AG83" s="206"/>
      <c r="AH83" s="211">
        <f>ROUND(SUM(AB83:AF83),5)</f>
        <v>0</v>
      </c>
      <c r="AI83" s="206"/>
      <c r="AJ83" s="211">
        <f>ROUND(L83+R83+Z83+AH83,5)</f>
        <v>5064.17</v>
      </c>
    </row>
    <row r="84" spans="1:36" x14ac:dyDescent="0.25">
      <c r="A84" s="203"/>
      <c r="B84" s="203"/>
      <c r="C84" s="203"/>
      <c r="D84" s="203"/>
      <c r="E84" s="203"/>
      <c r="F84" s="203"/>
      <c r="G84" s="203" t="s">
        <v>208</v>
      </c>
      <c r="H84" s="211">
        <v>0</v>
      </c>
      <c r="I84" s="206"/>
      <c r="J84" s="211">
        <v>0</v>
      </c>
      <c r="K84" s="206"/>
      <c r="L84" s="211">
        <f>ROUND(SUM(H84:J84),5)</f>
        <v>0</v>
      </c>
      <c r="M84" s="206"/>
      <c r="N84" s="211">
        <v>0</v>
      </c>
      <c r="O84" s="206"/>
      <c r="P84" s="211">
        <v>0</v>
      </c>
      <c r="Q84" s="206"/>
      <c r="R84" s="211">
        <f>ROUND(SUM(N84:P84),5)</f>
        <v>0</v>
      </c>
      <c r="S84" s="206"/>
      <c r="T84" s="211">
        <v>0</v>
      </c>
      <c r="U84" s="206"/>
      <c r="V84" s="211">
        <v>0</v>
      </c>
      <c r="W84" s="206"/>
      <c r="X84" s="211">
        <v>48</v>
      </c>
      <c r="Y84" s="206"/>
      <c r="Z84" s="211">
        <f>ROUND(SUM(T84:X84),5)</f>
        <v>48</v>
      </c>
      <c r="AA84" s="206"/>
      <c r="AB84" s="211">
        <v>0</v>
      </c>
      <c r="AC84" s="206"/>
      <c r="AD84" s="211">
        <v>0</v>
      </c>
      <c r="AE84" s="206"/>
      <c r="AF84" s="211">
        <v>0</v>
      </c>
      <c r="AG84" s="206"/>
      <c r="AH84" s="211">
        <f>ROUND(SUM(AB84:AF84),5)</f>
        <v>0</v>
      </c>
      <c r="AI84" s="206"/>
      <c r="AJ84" s="211">
        <f>ROUND(L84+R84+Z84+AH84,5)</f>
        <v>48</v>
      </c>
    </row>
    <row r="85" spans="1:36" ht="15.75" thickBot="1" x14ac:dyDescent="0.3">
      <c r="A85" s="203"/>
      <c r="B85" s="203"/>
      <c r="C85" s="203"/>
      <c r="D85" s="203"/>
      <c r="E85" s="203"/>
      <c r="F85" s="203"/>
      <c r="G85" s="203" t="s">
        <v>786</v>
      </c>
      <c r="H85" s="213">
        <v>0</v>
      </c>
      <c r="I85" s="206"/>
      <c r="J85" s="213">
        <v>0</v>
      </c>
      <c r="K85" s="206"/>
      <c r="L85" s="213">
        <f>ROUND(SUM(H85:J85),5)</f>
        <v>0</v>
      </c>
      <c r="M85" s="206"/>
      <c r="N85" s="213">
        <v>0</v>
      </c>
      <c r="O85" s="206"/>
      <c r="P85" s="213">
        <v>0</v>
      </c>
      <c r="Q85" s="206"/>
      <c r="R85" s="213">
        <f>ROUND(SUM(N85:P85),5)</f>
        <v>0</v>
      </c>
      <c r="S85" s="206"/>
      <c r="T85" s="213">
        <v>0</v>
      </c>
      <c r="U85" s="206"/>
      <c r="V85" s="213">
        <v>0</v>
      </c>
      <c r="W85" s="206"/>
      <c r="X85" s="213">
        <v>150</v>
      </c>
      <c r="Y85" s="206"/>
      <c r="Z85" s="213">
        <f>ROUND(SUM(T85:X85),5)</f>
        <v>150</v>
      </c>
      <c r="AA85" s="206"/>
      <c r="AB85" s="213">
        <v>0</v>
      </c>
      <c r="AC85" s="206"/>
      <c r="AD85" s="213">
        <v>0</v>
      </c>
      <c r="AE85" s="206"/>
      <c r="AF85" s="213">
        <v>0</v>
      </c>
      <c r="AG85" s="206"/>
      <c r="AH85" s="213">
        <f>ROUND(SUM(AB85:AF85),5)</f>
        <v>0</v>
      </c>
      <c r="AI85" s="206"/>
      <c r="AJ85" s="213">
        <f>ROUND(L85+R85+Z85+AH85,5)</f>
        <v>150</v>
      </c>
    </row>
    <row r="86" spans="1:36" x14ac:dyDescent="0.25">
      <c r="A86" s="203"/>
      <c r="B86" s="203"/>
      <c r="C86" s="203"/>
      <c r="D86" s="203"/>
      <c r="E86" s="203"/>
      <c r="F86" s="203" t="s">
        <v>209</v>
      </c>
      <c r="G86" s="203"/>
      <c r="H86" s="211">
        <f>ROUND(SUM(H82:H85),5)</f>
        <v>0</v>
      </c>
      <c r="I86" s="206"/>
      <c r="J86" s="211">
        <f>ROUND(SUM(J82:J85),5)</f>
        <v>0</v>
      </c>
      <c r="K86" s="206"/>
      <c r="L86" s="211">
        <f>ROUND(SUM(H86:J86),5)</f>
        <v>0</v>
      </c>
      <c r="M86" s="206"/>
      <c r="N86" s="211">
        <f>ROUND(SUM(N82:N85),5)</f>
        <v>0</v>
      </c>
      <c r="O86" s="206"/>
      <c r="P86" s="211">
        <f>ROUND(SUM(P82:P85),5)</f>
        <v>0</v>
      </c>
      <c r="Q86" s="206"/>
      <c r="R86" s="211">
        <f>ROUND(SUM(N86:P86),5)</f>
        <v>0</v>
      </c>
      <c r="S86" s="206"/>
      <c r="T86" s="211">
        <f>ROUND(SUM(T82:T85),5)</f>
        <v>0</v>
      </c>
      <c r="U86" s="206"/>
      <c r="V86" s="211">
        <f>ROUND(SUM(V82:V85),5)</f>
        <v>0</v>
      </c>
      <c r="W86" s="206"/>
      <c r="X86" s="211">
        <f>ROUND(SUM(X82:X85),5)</f>
        <v>5262.17</v>
      </c>
      <c r="Y86" s="206"/>
      <c r="Z86" s="211">
        <f>ROUND(SUM(T86:X86),5)</f>
        <v>5262.17</v>
      </c>
      <c r="AA86" s="206"/>
      <c r="AB86" s="211">
        <f>ROUND(SUM(AB82:AB85),5)</f>
        <v>0</v>
      </c>
      <c r="AC86" s="206"/>
      <c r="AD86" s="211">
        <f>ROUND(SUM(AD82:AD85),5)</f>
        <v>0</v>
      </c>
      <c r="AE86" s="206"/>
      <c r="AF86" s="211">
        <f>ROUND(SUM(AF82:AF85),5)</f>
        <v>0</v>
      </c>
      <c r="AG86" s="206"/>
      <c r="AH86" s="211">
        <f>ROUND(SUM(AB86:AF86),5)</f>
        <v>0</v>
      </c>
      <c r="AI86" s="206"/>
      <c r="AJ86" s="211">
        <f>ROUND(L86+R86+Z86+AH86,5)</f>
        <v>5262.17</v>
      </c>
    </row>
    <row r="87" spans="1:36" x14ac:dyDescent="0.25">
      <c r="A87" s="203"/>
      <c r="B87" s="203"/>
      <c r="C87" s="203"/>
      <c r="D87" s="203"/>
      <c r="E87" s="203"/>
      <c r="F87" s="203" t="s">
        <v>210</v>
      </c>
      <c r="G87" s="203"/>
      <c r="H87" s="211"/>
      <c r="I87" s="206"/>
      <c r="J87" s="211"/>
      <c r="K87" s="206"/>
      <c r="L87" s="211"/>
      <c r="M87" s="206"/>
      <c r="N87" s="211"/>
      <c r="O87" s="206"/>
      <c r="P87" s="211"/>
      <c r="Q87" s="206"/>
      <c r="R87" s="211"/>
      <c r="S87" s="206"/>
      <c r="T87" s="211"/>
      <c r="U87" s="206"/>
      <c r="V87" s="211"/>
      <c r="W87" s="206"/>
      <c r="X87" s="211"/>
      <c r="Y87" s="206"/>
      <c r="Z87" s="211"/>
      <c r="AA87" s="206"/>
      <c r="AB87" s="211"/>
      <c r="AC87" s="206"/>
      <c r="AD87" s="211"/>
      <c r="AE87" s="206"/>
      <c r="AF87" s="211"/>
      <c r="AG87" s="206"/>
      <c r="AH87" s="211"/>
      <c r="AI87" s="206"/>
      <c r="AJ87" s="211"/>
    </row>
    <row r="88" spans="1:36" ht="15.75" thickBot="1" x14ac:dyDescent="0.3">
      <c r="A88" s="203"/>
      <c r="B88" s="203"/>
      <c r="C88" s="203"/>
      <c r="D88" s="203"/>
      <c r="E88" s="203"/>
      <c r="F88" s="203"/>
      <c r="G88" s="203" t="s">
        <v>211</v>
      </c>
      <c r="H88" s="213">
        <v>0</v>
      </c>
      <c r="I88" s="206"/>
      <c r="J88" s="213">
        <v>0</v>
      </c>
      <c r="K88" s="206"/>
      <c r="L88" s="213">
        <f>ROUND(SUM(H88:J88),5)</f>
        <v>0</v>
      </c>
      <c r="M88" s="206"/>
      <c r="N88" s="213">
        <v>0</v>
      </c>
      <c r="O88" s="206"/>
      <c r="P88" s="213">
        <v>0</v>
      </c>
      <c r="Q88" s="206"/>
      <c r="R88" s="213">
        <f>ROUND(SUM(N88:P88),5)</f>
        <v>0</v>
      </c>
      <c r="S88" s="206"/>
      <c r="T88" s="213">
        <v>0</v>
      </c>
      <c r="U88" s="206"/>
      <c r="V88" s="213">
        <v>0</v>
      </c>
      <c r="W88" s="206"/>
      <c r="X88" s="213">
        <v>617</v>
      </c>
      <c r="Y88" s="206"/>
      <c r="Z88" s="213">
        <f>ROUND(SUM(T88:X88),5)</f>
        <v>617</v>
      </c>
      <c r="AA88" s="206"/>
      <c r="AB88" s="213">
        <v>0</v>
      </c>
      <c r="AC88" s="206"/>
      <c r="AD88" s="213">
        <v>0</v>
      </c>
      <c r="AE88" s="206"/>
      <c r="AF88" s="213">
        <v>0</v>
      </c>
      <c r="AG88" s="206"/>
      <c r="AH88" s="213">
        <f>ROUND(SUM(AB88:AF88),5)</f>
        <v>0</v>
      </c>
      <c r="AI88" s="206"/>
      <c r="AJ88" s="213">
        <f>ROUND(L88+R88+Z88+AH88,5)</f>
        <v>617</v>
      </c>
    </row>
    <row r="89" spans="1:36" x14ac:dyDescent="0.25">
      <c r="A89" s="203"/>
      <c r="B89" s="203"/>
      <c r="C89" s="203"/>
      <c r="D89" s="203"/>
      <c r="E89" s="203"/>
      <c r="F89" s="203" t="s">
        <v>212</v>
      </c>
      <c r="G89" s="203"/>
      <c r="H89" s="211">
        <f>ROUND(SUM(H87:H88),5)</f>
        <v>0</v>
      </c>
      <c r="I89" s="206"/>
      <c r="J89" s="211">
        <f>ROUND(SUM(J87:J88),5)</f>
        <v>0</v>
      </c>
      <c r="K89" s="206"/>
      <c r="L89" s="211">
        <f>ROUND(SUM(H89:J89),5)</f>
        <v>0</v>
      </c>
      <c r="M89" s="206"/>
      <c r="N89" s="211">
        <f>ROUND(SUM(N87:N88),5)</f>
        <v>0</v>
      </c>
      <c r="O89" s="206"/>
      <c r="P89" s="211">
        <f>ROUND(SUM(P87:P88),5)</f>
        <v>0</v>
      </c>
      <c r="Q89" s="206"/>
      <c r="R89" s="211">
        <f>ROUND(SUM(N89:P89),5)</f>
        <v>0</v>
      </c>
      <c r="S89" s="206"/>
      <c r="T89" s="211">
        <f>ROUND(SUM(T87:T88),5)</f>
        <v>0</v>
      </c>
      <c r="U89" s="206"/>
      <c r="V89" s="211">
        <f>ROUND(SUM(V87:V88),5)</f>
        <v>0</v>
      </c>
      <c r="W89" s="206"/>
      <c r="X89" s="211">
        <f>ROUND(SUM(X87:X88),5)</f>
        <v>617</v>
      </c>
      <c r="Y89" s="206"/>
      <c r="Z89" s="211">
        <f>ROUND(SUM(T89:X89),5)</f>
        <v>617</v>
      </c>
      <c r="AA89" s="206"/>
      <c r="AB89" s="211">
        <f>ROUND(SUM(AB87:AB88),5)</f>
        <v>0</v>
      </c>
      <c r="AC89" s="206"/>
      <c r="AD89" s="211">
        <f>ROUND(SUM(AD87:AD88),5)</f>
        <v>0</v>
      </c>
      <c r="AE89" s="206"/>
      <c r="AF89" s="211">
        <f>ROUND(SUM(AF87:AF88),5)</f>
        <v>0</v>
      </c>
      <c r="AG89" s="206"/>
      <c r="AH89" s="211">
        <f>ROUND(SUM(AB89:AF89),5)</f>
        <v>0</v>
      </c>
      <c r="AI89" s="206"/>
      <c r="AJ89" s="211">
        <f>ROUND(L89+R89+Z89+AH89,5)</f>
        <v>617</v>
      </c>
    </row>
    <row r="90" spans="1:36" x14ac:dyDescent="0.25">
      <c r="A90" s="203"/>
      <c r="B90" s="203"/>
      <c r="C90" s="203"/>
      <c r="D90" s="203"/>
      <c r="E90" s="203"/>
      <c r="F90" s="203" t="s">
        <v>213</v>
      </c>
      <c r="G90" s="203"/>
      <c r="H90" s="211"/>
      <c r="I90" s="206"/>
      <c r="J90" s="211"/>
      <c r="K90" s="206"/>
      <c r="L90" s="211"/>
      <c r="M90" s="206"/>
      <c r="N90" s="211"/>
      <c r="O90" s="206"/>
      <c r="P90" s="211"/>
      <c r="Q90" s="206"/>
      <c r="R90" s="211"/>
      <c r="S90" s="206"/>
      <c r="T90" s="211"/>
      <c r="U90" s="206"/>
      <c r="V90" s="211"/>
      <c r="W90" s="206"/>
      <c r="X90" s="211"/>
      <c r="Y90" s="206"/>
      <c r="Z90" s="211"/>
      <c r="AA90" s="206"/>
      <c r="AB90" s="211"/>
      <c r="AC90" s="206"/>
      <c r="AD90" s="211"/>
      <c r="AE90" s="206"/>
      <c r="AF90" s="211"/>
      <c r="AG90" s="206"/>
      <c r="AH90" s="211"/>
      <c r="AI90" s="206"/>
      <c r="AJ90" s="211"/>
    </row>
    <row r="91" spans="1:36" ht="15.75" thickBot="1" x14ac:dyDescent="0.3">
      <c r="A91" s="203"/>
      <c r="B91" s="203"/>
      <c r="C91" s="203"/>
      <c r="D91" s="203"/>
      <c r="E91" s="203"/>
      <c r="F91" s="203"/>
      <c r="G91" s="203" t="s">
        <v>215</v>
      </c>
      <c r="H91" s="213">
        <v>0</v>
      </c>
      <c r="I91" s="206"/>
      <c r="J91" s="213">
        <v>0</v>
      </c>
      <c r="K91" s="206"/>
      <c r="L91" s="213">
        <f t="shared" ref="L91:L102" si="25">ROUND(SUM(H91:J91),5)</f>
        <v>0</v>
      </c>
      <c r="M91" s="206"/>
      <c r="N91" s="213">
        <v>0</v>
      </c>
      <c r="O91" s="206"/>
      <c r="P91" s="213">
        <v>0</v>
      </c>
      <c r="Q91" s="206"/>
      <c r="R91" s="213">
        <f t="shared" ref="R91:R102" si="26">ROUND(SUM(N91:P91),5)</f>
        <v>0</v>
      </c>
      <c r="S91" s="206"/>
      <c r="T91" s="213">
        <v>0</v>
      </c>
      <c r="U91" s="206"/>
      <c r="V91" s="213">
        <v>0</v>
      </c>
      <c r="W91" s="206"/>
      <c r="X91" s="213">
        <v>-54</v>
      </c>
      <c r="Y91" s="206"/>
      <c r="Z91" s="213">
        <f t="shared" ref="Z91:Z102" si="27">ROUND(SUM(T91:X91),5)</f>
        <v>-54</v>
      </c>
      <c r="AA91" s="206"/>
      <c r="AB91" s="213">
        <v>0</v>
      </c>
      <c r="AC91" s="206"/>
      <c r="AD91" s="213">
        <v>0</v>
      </c>
      <c r="AE91" s="206"/>
      <c r="AF91" s="213">
        <v>0</v>
      </c>
      <c r="AG91" s="206"/>
      <c r="AH91" s="213">
        <f t="shared" ref="AH91:AH102" si="28">ROUND(SUM(AB91:AF91),5)</f>
        <v>0</v>
      </c>
      <c r="AI91" s="206"/>
      <c r="AJ91" s="213">
        <f t="shared" ref="AJ91:AJ102" si="29">ROUND(L91+R91+Z91+AH91,5)</f>
        <v>-54</v>
      </c>
    </row>
    <row r="92" spans="1:36" x14ac:dyDescent="0.25">
      <c r="A92" s="203"/>
      <c r="B92" s="203"/>
      <c r="C92" s="203"/>
      <c r="D92" s="203"/>
      <c r="E92" s="203"/>
      <c r="F92" s="203" t="s">
        <v>219</v>
      </c>
      <c r="G92" s="203"/>
      <c r="H92" s="211">
        <f>ROUND(SUM(H90:H91),5)</f>
        <v>0</v>
      </c>
      <c r="I92" s="206"/>
      <c r="J92" s="211">
        <f>ROUND(SUM(J90:J91),5)</f>
        <v>0</v>
      </c>
      <c r="K92" s="206"/>
      <c r="L92" s="211">
        <f t="shared" si="25"/>
        <v>0</v>
      </c>
      <c r="M92" s="206"/>
      <c r="N92" s="211">
        <f>ROUND(SUM(N90:N91),5)</f>
        <v>0</v>
      </c>
      <c r="O92" s="206"/>
      <c r="P92" s="211">
        <f>ROUND(SUM(P90:P91),5)</f>
        <v>0</v>
      </c>
      <c r="Q92" s="206"/>
      <c r="R92" s="211">
        <f t="shared" si="26"/>
        <v>0</v>
      </c>
      <c r="S92" s="206"/>
      <c r="T92" s="211">
        <f>ROUND(SUM(T90:T91),5)</f>
        <v>0</v>
      </c>
      <c r="U92" s="206"/>
      <c r="V92" s="211">
        <f>ROUND(SUM(V90:V91),5)</f>
        <v>0</v>
      </c>
      <c r="W92" s="206"/>
      <c r="X92" s="211">
        <f>ROUND(SUM(X90:X91),5)</f>
        <v>-54</v>
      </c>
      <c r="Y92" s="206"/>
      <c r="Z92" s="211">
        <f t="shared" si="27"/>
        <v>-54</v>
      </c>
      <c r="AA92" s="206"/>
      <c r="AB92" s="211">
        <f>ROUND(SUM(AB90:AB91),5)</f>
        <v>0</v>
      </c>
      <c r="AC92" s="206"/>
      <c r="AD92" s="211">
        <f>ROUND(SUM(AD90:AD91),5)</f>
        <v>0</v>
      </c>
      <c r="AE92" s="206"/>
      <c r="AF92" s="211">
        <f>ROUND(SUM(AF90:AF91),5)</f>
        <v>0</v>
      </c>
      <c r="AG92" s="206"/>
      <c r="AH92" s="211">
        <f t="shared" si="28"/>
        <v>0</v>
      </c>
      <c r="AI92" s="206"/>
      <c r="AJ92" s="211">
        <f t="shared" si="29"/>
        <v>-54</v>
      </c>
    </row>
    <row r="93" spans="1:36" x14ac:dyDescent="0.25">
      <c r="A93" s="203"/>
      <c r="B93" s="203"/>
      <c r="C93" s="203"/>
      <c r="D93" s="203"/>
      <c r="E93" s="203"/>
      <c r="F93" s="203" t="s">
        <v>220</v>
      </c>
      <c r="G93" s="203"/>
      <c r="H93" s="211">
        <v>0</v>
      </c>
      <c r="I93" s="206"/>
      <c r="J93" s="211">
        <v>0</v>
      </c>
      <c r="K93" s="206"/>
      <c r="L93" s="211">
        <f t="shared" si="25"/>
        <v>0</v>
      </c>
      <c r="M93" s="206"/>
      <c r="N93" s="211">
        <v>0</v>
      </c>
      <c r="O93" s="206"/>
      <c r="P93" s="211">
        <v>0</v>
      </c>
      <c r="Q93" s="206"/>
      <c r="R93" s="211">
        <f t="shared" si="26"/>
        <v>0</v>
      </c>
      <c r="S93" s="206"/>
      <c r="T93" s="211">
        <v>0</v>
      </c>
      <c r="U93" s="206"/>
      <c r="V93" s="211">
        <v>0</v>
      </c>
      <c r="W93" s="206"/>
      <c r="X93" s="211">
        <v>223.93</v>
      </c>
      <c r="Y93" s="206"/>
      <c r="Z93" s="211">
        <f t="shared" si="27"/>
        <v>223.93</v>
      </c>
      <c r="AA93" s="206"/>
      <c r="AB93" s="211">
        <v>0</v>
      </c>
      <c r="AC93" s="206"/>
      <c r="AD93" s="211">
        <v>0</v>
      </c>
      <c r="AE93" s="206"/>
      <c r="AF93" s="211">
        <v>0</v>
      </c>
      <c r="AG93" s="206"/>
      <c r="AH93" s="211">
        <f t="shared" si="28"/>
        <v>0</v>
      </c>
      <c r="AI93" s="206"/>
      <c r="AJ93" s="211">
        <f t="shared" si="29"/>
        <v>223.93</v>
      </c>
    </row>
    <row r="94" spans="1:36" x14ac:dyDescent="0.25">
      <c r="A94" s="203"/>
      <c r="B94" s="203"/>
      <c r="C94" s="203"/>
      <c r="D94" s="203"/>
      <c r="E94" s="203"/>
      <c r="F94" s="203" t="s">
        <v>223</v>
      </c>
      <c r="G94" s="203"/>
      <c r="H94" s="211">
        <v>0</v>
      </c>
      <c r="I94" s="206"/>
      <c r="J94" s="211">
        <v>0</v>
      </c>
      <c r="K94" s="206"/>
      <c r="L94" s="211">
        <f t="shared" si="25"/>
        <v>0</v>
      </c>
      <c r="M94" s="206"/>
      <c r="N94" s="211">
        <v>0</v>
      </c>
      <c r="O94" s="206"/>
      <c r="P94" s="211">
        <v>0</v>
      </c>
      <c r="Q94" s="206"/>
      <c r="R94" s="211">
        <f t="shared" si="26"/>
        <v>0</v>
      </c>
      <c r="S94" s="206"/>
      <c r="T94" s="211">
        <v>0</v>
      </c>
      <c r="U94" s="206"/>
      <c r="V94" s="211">
        <v>0</v>
      </c>
      <c r="W94" s="206"/>
      <c r="X94" s="211">
        <v>3382.37</v>
      </c>
      <c r="Y94" s="206"/>
      <c r="Z94" s="211">
        <f t="shared" si="27"/>
        <v>3382.37</v>
      </c>
      <c r="AA94" s="206"/>
      <c r="AB94" s="211">
        <v>0</v>
      </c>
      <c r="AC94" s="206"/>
      <c r="AD94" s="211">
        <v>0</v>
      </c>
      <c r="AE94" s="206"/>
      <c r="AF94" s="211">
        <v>0</v>
      </c>
      <c r="AG94" s="206"/>
      <c r="AH94" s="211">
        <f t="shared" si="28"/>
        <v>0</v>
      </c>
      <c r="AI94" s="206"/>
      <c r="AJ94" s="211">
        <f t="shared" si="29"/>
        <v>3382.37</v>
      </c>
    </row>
    <row r="95" spans="1:36" x14ac:dyDescent="0.25">
      <c r="A95" s="203"/>
      <c r="B95" s="203"/>
      <c r="C95" s="203"/>
      <c r="D95" s="203"/>
      <c r="E95" s="203"/>
      <c r="F95" s="203" t="s">
        <v>228</v>
      </c>
      <c r="G95" s="203"/>
      <c r="H95" s="211">
        <v>0</v>
      </c>
      <c r="I95" s="206"/>
      <c r="J95" s="211">
        <v>0</v>
      </c>
      <c r="K95" s="206"/>
      <c r="L95" s="211">
        <f t="shared" si="25"/>
        <v>0</v>
      </c>
      <c r="M95" s="206"/>
      <c r="N95" s="211">
        <v>0</v>
      </c>
      <c r="O95" s="206"/>
      <c r="P95" s="211">
        <v>0</v>
      </c>
      <c r="Q95" s="206"/>
      <c r="R95" s="211">
        <f t="shared" si="26"/>
        <v>0</v>
      </c>
      <c r="S95" s="206"/>
      <c r="T95" s="211">
        <v>0</v>
      </c>
      <c r="U95" s="206"/>
      <c r="V95" s="211">
        <v>0</v>
      </c>
      <c r="W95" s="206"/>
      <c r="X95" s="211">
        <v>0</v>
      </c>
      <c r="Y95" s="206"/>
      <c r="Z95" s="211">
        <f t="shared" si="27"/>
        <v>0</v>
      </c>
      <c r="AA95" s="206"/>
      <c r="AB95" s="211">
        <v>0</v>
      </c>
      <c r="AC95" s="206"/>
      <c r="AD95" s="211">
        <v>0</v>
      </c>
      <c r="AE95" s="206"/>
      <c r="AF95" s="211">
        <v>0</v>
      </c>
      <c r="AG95" s="206"/>
      <c r="AH95" s="211">
        <f t="shared" si="28"/>
        <v>0</v>
      </c>
      <c r="AI95" s="206"/>
      <c r="AJ95" s="211">
        <f t="shared" si="29"/>
        <v>0</v>
      </c>
    </row>
    <row r="96" spans="1:36" x14ac:dyDescent="0.25">
      <c r="A96" s="203"/>
      <c r="B96" s="203"/>
      <c r="C96" s="203"/>
      <c r="D96" s="203"/>
      <c r="E96" s="203"/>
      <c r="F96" s="203" t="s">
        <v>229</v>
      </c>
      <c r="G96" s="203"/>
      <c r="H96" s="211">
        <v>0</v>
      </c>
      <c r="I96" s="206"/>
      <c r="J96" s="211">
        <v>0</v>
      </c>
      <c r="K96" s="206"/>
      <c r="L96" s="211">
        <f t="shared" si="25"/>
        <v>0</v>
      </c>
      <c r="M96" s="206"/>
      <c r="N96" s="211">
        <v>0</v>
      </c>
      <c r="O96" s="206"/>
      <c r="P96" s="211">
        <v>0</v>
      </c>
      <c r="Q96" s="206"/>
      <c r="R96" s="211">
        <f t="shared" si="26"/>
        <v>0</v>
      </c>
      <c r="S96" s="206"/>
      <c r="T96" s="211">
        <v>0</v>
      </c>
      <c r="U96" s="206"/>
      <c r="V96" s="211">
        <v>0</v>
      </c>
      <c r="W96" s="206"/>
      <c r="X96" s="211">
        <v>1019.36</v>
      </c>
      <c r="Y96" s="206"/>
      <c r="Z96" s="211">
        <f t="shared" si="27"/>
        <v>1019.36</v>
      </c>
      <c r="AA96" s="206"/>
      <c r="AB96" s="211">
        <v>254.39</v>
      </c>
      <c r="AC96" s="206"/>
      <c r="AD96" s="211">
        <v>0</v>
      </c>
      <c r="AE96" s="206"/>
      <c r="AF96" s="211">
        <v>0</v>
      </c>
      <c r="AG96" s="206"/>
      <c r="AH96" s="211">
        <f t="shared" si="28"/>
        <v>254.39</v>
      </c>
      <c r="AI96" s="206"/>
      <c r="AJ96" s="211">
        <f t="shared" si="29"/>
        <v>1273.75</v>
      </c>
    </row>
    <row r="97" spans="1:36" x14ac:dyDescent="0.25">
      <c r="A97" s="203"/>
      <c r="B97" s="203"/>
      <c r="C97" s="203"/>
      <c r="D97" s="203"/>
      <c r="E97" s="203"/>
      <c r="F97" s="203" t="s">
        <v>230</v>
      </c>
      <c r="G97" s="203"/>
      <c r="H97" s="211">
        <v>0</v>
      </c>
      <c r="I97" s="206"/>
      <c r="J97" s="211">
        <v>0</v>
      </c>
      <c r="K97" s="206"/>
      <c r="L97" s="211">
        <f t="shared" si="25"/>
        <v>0</v>
      </c>
      <c r="M97" s="206"/>
      <c r="N97" s="211">
        <v>0</v>
      </c>
      <c r="O97" s="206"/>
      <c r="P97" s="211">
        <v>0</v>
      </c>
      <c r="Q97" s="206"/>
      <c r="R97" s="211">
        <f t="shared" si="26"/>
        <v>0</v>
      </c>
      <c r="S97" s="206"/>
      <c r="T97" s="211">
        <v>0</v>
      </c>
      <c r="U97" s="206"/>
      <c r="V97" s="211">
        <v>0</v>
      </c>
      <c r="W97" s="206"/>
      <c r="X97" s="211">
        <v>199.99</v>
      </c>
      <c r="Y97" s="206"/>
      <c r="Z97" s="211">
        <f t="shared" si="27"/>
        <v>199.99</v>
      </c>
      <c r="AA97" s="206"/>
      <c r="AB97" s="211">
        <v>0</v>
      </c>
      <c r="AC97" s="206"/>
      <c r="AD97" s="211">
        <v>0</v>
      </c>
      <c r="AE97" s="206"/>
      <c r="AF97" s="211">
        <v>0</v>
      </c>
      <c r="AG97" s="206"/>
      <c r="AH97" s="211">
        <f t="shared" si="28"/>
        <v>0</v>
      </c>
      <c r="AI97" s="206"/>
      <c r="AJ97" s="211">
        <f t="shared" si="29"/>
        <v>199.99</v>
      </c>
    </row>
    <row r="98" spans="1:36" x14ac:dyDescent="0.25">
      <c r="A98" s="203"/>
      <c r="B98" s="203"/>
      <c r="C98" s="203"/>
      <c r="D98" s="203"/>
      <c r="E98" s="203"/>
      <c r="F98" s="203" t="s">
        <v>231</v>
      </c>
      <c r="G98" s="203"/>
      <c r="H98" s="211">
        <v>0</v>
      </c>
      <c r="I98" s="206"/>
      <c r="J98" s="211">
        <v>0</v>
      </c>
      <c r="K98" s="206"/>
      <c r="L98" s="211">
        <f t="shared" si="25"/>
        <v>0</v>
      </c>
      <c r="M98" s="206"/>
      <c r="N98" s="211">
        <v>0</v>
      </c>
      <c r="O98" s="206"/>
      <c r="P98" s="211">
        <v>0</v>
      </c>
      <c r="Q98" s="206"/>
      <c r="R98" s="211">
        <f t="shared" si="26"/>
        <v>0</v>
      </c>
      <c r="S98" s="206"/>
      <c r="T98" s="211">
        <v>250</v>
      </c>
      <c r="U98" s="206"/>
      <c r="V98" s="211">
        <v>0</v>
      </c>
      <c r="W98" s="206"/>
      <c r="X98" s="211">
        <v>11.25</v>
      </c>
      <c r="Y98" s="206"/>
      <c r="Z98" s="211">
        <f t="shared" si="27"/>
        <v>261.25</v>
      </c>
      <c r="AA98" s="206"/>
      <c r="AB98" s="211">
        <v>0</v>
      </c>
      <c r="AC98" s="206"/>
      <c r="AD98" s="211">
        <v>0</v>
      </c>
      <c r="AE98" s="206"/>
      <c r="AF98" s="211">
        <v>0</v>
      </c>
      <c r="AG98" s="206"/>
      <c r="AH98" s="211">
        <f t="shared" si="28"/>
        <v>0</v>
      </c>
      <c r="AI98" s="206"/>
      <c r="AJ98" s="211">
        <f t="shared" si="29"/>
        <v>261.25</v>
      </c>
    </row>
    <row r="99" spans="1:36" x14ac:dyDescent="0.25">
      <c r="A99" s="203"/>
      <c r="B99" s="203"/>
      <c r="C99" s="203"/>
      <c r="D99" s="203"/>
      <c r="E99" s="203"/>
      <c r="F99" s="203" t="s">
        <v>1621</v>
      </c>
      <c r="G99" s="203"/>
      <c r="H99" s="211">
        <v>0</v>
      </c>
      <c r="I99" s="206"/>
      <c r="J99" s="211">
        <v>0</v>
      </c>
      <c r="K99" s="206"/>
      <c r="L99" s="211">
        <f t="shared" si="25"/>
        <v>0</v>
      </c>
      <c r="M99" s="206"/>
      <c r="N99" s="211">
        <v>0</v>
      </c>
      <c r="O99" s="206"/>
      <c r="P99" s="211">
        <v>0</v>
      </c>
      <c r="Q99" s="206"/>
      <c r="R99" s="211">
        <f t="shared" si="26"/>
        <v>0</v>
      </c>
      <c r="S99" s="206"/>
      <c r="T99" s="211">
        <v>0</v>
      </c>
      <c r="U99" s="206"/>
      <c r="V99" s="211">
        <v>0</v>
      </c>
      <c r="W99" s="206"/>
      <c r="X99" s="211">
        <v>199.6</v>
      </c>
      <c r="Y99" s="206"/>
      <c r="Z99" s="211">
        <f t="shared" si="27"/>
        <v>199.6</v>
      </c>
      <c r="AA99" s="206"/>
      <c r="AB99" s="211">
        <v>0</v>
      </c>
      <c r="AC99" s="206"/>
      <c r="AD99" s="211">
        <v>0</v>
      </c>
      <c r="AE99" s="206"/>
      <c r="AF99" s="211">
        <v>0</v>
      </c>
      <c r="AG99" s="206"/>
      <c r="AH99" s="211">
        <f t="shared" si="28"/>
        <v>0</v>
      </c>
      <c r="AI99" s="206"/>
      <c r="AJ99" s="211">
        <f t="shared" si="29"/>
        <v>199.6</v>
      </c>
    </row>
    <row r="100" spans="1:36" x14ac:dyDescent="0.25">
      <c r="A100" s="203"/>
      <c r="B100" s="203"/>
      <c r="C100" s="203"/>
      <c r="D100" s="203"/>
      <c r="E100" s="203"/>
      <c r="F100" s="203" t="s">
        <v>233</v>
      </c>
      <c r="G100" s="203"/>
      <c r="H100" s="211">
        <v>0</v>
      </c>
      <c r="I100" s="206"/>
      <c r="J100" s="211">
        <v>0</v>
      </c>
      <c r="K100" s="206"/>
      <c r="L100" s="211">
        <f t="shared" si="25"/>
        <v>0</v>
      </c>
      <c r="M100" s="206"/>
      <c r="N100" s="211">
        <v>0</v>
      </c>
      <c r="O100" s="206"/>
      <c r="P100" s="211">
        <v>0</v>
      </c>
      <c r="Q100" s="206"/>
      <c r="R100" s="211">
        <f t="shared" si="26"/>
        <v>0</v>
      </c>
      <c r="S100" s="206"/>
      <c r="T100" s="211">
        <v>0</v>
      </c>
      <c r="U100" s="206"/>
      <c r="V100" s="211">
        <v>0</v>
      </c>
      <c r="W100" s="206"/>
      <c r="X100" s="211">
        <v>348.47</v>
      </c>
      <c r="Y100" s="206"/>
      <c r="Z100" s="211">
        <f t="shared" si="27"/>
        <v>348.47</v>
      </c>
      <c r="AA100" s="206"/>
      <c r="AB100" s="211">
        <v>0</v>
      </c>
      <c r="AC100" s="206"/>
      <c r="AD100" s="211">
        <v>0</v>
      </c>
      <c r="AE100" s="206"/>
      <c r="AF100" s="211">
        <v>0</v>
      </c>
      <c r="AG100" s="206"/>
      <c r="AH100" s="211">
        <f t="shared" si="28"/>
        <v>0</v>
      </c>
      <c r="AI100" s="206"/>
      <c r="AJ100" s="211">
        <f t="shared" si="29"/>
        <v>348.47</v>
      </c>
    </row>
    <row r="101" spans="1:36" ht="15.75" thickBot="1" x14ac:dyDescent="0.3">
      <c r="A101" s="203"/>
      <c r="B101" s="203"/>
      <c r="C101" s="203"/>
      <c r="D101" s="203"/>
      <c r="E101" s="203"/>
      <c r="F101" s="203" t="s">
        <v>234</v>
      </c>
      <c r="G101" s="203"/>
      <c r="H101" s="213">
        <v>0</v>
      </c>
      <c r="I101" s="206"/>
      <c r="J101" s="213">
        <v>0</v>
      </c>
      <c r="K101" s="206"/>
      <c r="L101" s="213">
        <f t="shared" si="25"/>
        <v>0</v>
      </c>
      <c r="M101" s="206"/>
      <c r="N101" s="213">
        <v>0</v>
      </c>
      <c r="O101" s="206"/>
      <c r="P101" s="213">
        <v>0</v>
      </c>
      <c r="Q101" s="206"/>
      <c r="R101" s="213">
        <f t="shared" si="26"/>
        <v>0</v>
      </c>
      <c r="S101" s="206"/>
      <c r="T101" s="213">
        <v>0</v>
      </c>
      <c r="U101" s="206"/>
      <c r="V101" s="213">
        <v>0</v>
      </c>
      <c r="W101" s="206"/>
      <c r="X101" s="213">
        <v>831.5</v>
      </c>
      <c r="Y101" s="206"/>
      <c r="Z101" s="213">
        <f t="shared" si="27"/>
        <v>831.5</v>
      </c>
      <c r="AA101" s="206"/>
      <c r="AB101" s="213">
        <v>0</v>
      </c>
      <c r="AC101" s="206"/>
      <c r="AD101" s="213">
        <v>0</v>
      </c>
      <c r="AE101" s="206"/>
      <c r="AF101" s="213">
        <v>0</v>
      </c>
      <c r="AG101" s="206"/>
      <c r="AH101" s="213">
        <f t="shared" si="28"/>
        <v>0</v>
      </c>
      <c r="AI101" s="206"/>
      <c r="AJ101" s="213">
        <f t="shared" si="29"/>
        <v>831.5</v>
      </c>
    </row>
    <row r="102" spans="1:36" x14ac:dyDescent="0.25">
      <c r="A102" s="203"/>
      <c r="B102" s="203"/>
      <c r="C102" s="203"/>
      <c r="D102" s="203"/>
      <c r="E102" s="203" t="s">
        <v>235</v>
      </c>
      <c r="F102" s="203"/>
      <c r="G102" s="203"/>
      <c r="H102" s="211">
        <f>ROUND(SUM(H72:H81)+H86+H89+SUM(H92:H101),5)</f>
        <v>0</v>
      </c>
      <c r="I102" s="206"/>
      <c r="J102" s="211">
        <f>ROUND(SUM(J72:J81)+J86+J89+SUM(J92:J101),5)</f>
        <v>0</v>
      </c>
      <c r="K102" s="206"/>
      <c r="L102" s="211">
        <f t="shared" si="25"/>
        <v>0</v>
      </c>
      <c r="M102" s="206"/>
      <c r="N102" s="211">
        <f>ROUND(SUM(N72:N81)+N86+N89+SUM(N92:N101),5)</f>
        <v>0</v>
      </c>
      <c r="O102" s="206"/>
      <c r="P102" s="211">
        <f>ROUND(SUM(P72:P81)+P86+P89+SUM(P92:P101),5)</f>
        <v>0</v>
      </c>
      <c r="Q102" s="206"/>
      <c r="R102" s="211">
        <f t="shared" si="26"/>
        <v>0</v>
      </c>
      <c r="S102" s="206"/>
      <c r="T102" s="211">
        <f>ROUND(SUM(T72:T81)+T86+T89+SUM(T92:T101),5)</f>
        <v>250</v>
      </c>
      <c r="U102" s="206"/>
      <c r="V102" s="211">
        <f>ROUND(SUM(V72:V81)+V86+V89+SUM(V92:V101),5)</f>
        <v>0</v>
      </c>
      <c r="W102" s="206"/>
      <c r="X102" s="211">
        <f>ROUND(SUM(X72:X81)+X86+X89+SUM(X92:X101),5)</f>
        <v>84143.85</v>
      </c>
      <c r="Y102" s="206"/>
      <c r="Z102" s="211">
        <f t="shared" si="27"/>
        <v>84393.85</v>
      </c>
      <c r="AA102" s="206"/>
      <c r="AB102" s="211">
        <f>ROUND(SUM(AB72:AB81)+AB86+AB89+SUM(AB92:AB101),5)</f>
        <v>254.39</v>
      </c>
      <c r="AC102" s="206"/>
      <c r="AD102" s="211">
        <f>ROUND(SUM(AD72:AD81)+AD86+AD89+SUM(AD92:AD101),5)</f>
        <v>0</v>
      </c>
      <c r="AE102" s="206"/>
      <c r="AF102" s="211">
        <f>ROUND(SUM(AF72:AF81)+AF86+AF89+SUM(AF92:AF101),5)</f>
        <v>0</v>
      </c>
      <c r="AG102" s="206"/>
      <c r="AH102" s="211">
        <f t="shared" si="28"/>
        <v>254.39</v>
      </c>
      <c r="AI102" s="206"/>
      <c r="AJ102" s="211">
        <f t="shared" si="29"/>
        <v>84648.24</v>
      </c>
    </row>
    <row r="103" spans="1:36" x14ac:dyDescent="0.25">
      <c r="A103" s="203"/>
      <c r="B103" s="203"/>
      <c r="C103" s="203"/>
      <c r="D103" s="203"/>
      <c r="E103" s="203" t="s">
        <v>236</v>
      </c>
      <c r="F103" s="203"/>
      <c r="G103" s="203"/>
      <c r="H103" s="211"/>
      <c r="I103" s="206"/>
      <c r="J103" s="211"/>
      <c r="K103" s="206"/>
      <c r="L103" s="211"/>
      <c r="M103" s="206"/>
      <c r="N103" s="211"/>
      <c r="O103" s="206"/>
      <c r="P103" s="211"/>
      <c r="Q103" s="206"/>
      <c r="R103" s="211"/>
      <c r="S103" s="206"/>
      <c r="T103" s="211"/>
      <c r="U103" s="206"/>
      <c r="V103" s="211"/>
      <c r="W103" s="206"/>
      <c r="X103" s="211"/>
      <c r="Y103" s="206"/>
      <c r="Z103" s="211"/>
      <c r="AA103" s="206"/>
      <c r="AB103" s="211"/>
      <c r="AC103" s="206"/>
      <c r="AD103" s="211"/>
      <c r="AE103" s="206"/>
      <c r="AF103" s="211"/>
      <c r="AG103" s="206"/>
      <c r="AH103" s="211"/>
      <c r="AI103" s="206"/>
      <c r="AJ103" s="211"/>
    </row>
    <row r="104" spans="1:36" x14ac:dyDescent="0.25">
      <c r="A104" s="203"/>
      <c r="B104" s="203"/>
      <c r="C104" s="203"/>
      <c r="D104" s="203"/>
      <c r="E104" s="203"/>
      <c r="F104" s="203" t="s">
        <v>237</v>
      </c>
      <c r="G104" s="203"/>
      <c r="H104" s="211">
        <v>0</v>
      </c>
      <c r="I104" s="206"/>
      <c r="J104" s="211">
        <v>0</v>
      </c>
      <c r="K104" s="206"/>
      <c r="L104" s="211">
        <f>ROUND(SUM(H104:J104),5)</f>
        <v>0</v>
      </c>
      <c r="M104" s="206"/>
      <c r="N104" s="211">
        <v>0</v>
      </c>
      <c r="O104" s="206"/>
      <c r="P104" s="211">
        <v>0</v>
      </c>
      <c r="Q104" s="206"/>
      <c r="R104" s="211">
        <f>ROUND(SUM(N104:P104),5)</f>
        <v>0</v>
      </c>
      <c r="S104" s="206"/>
      <c r="T104" s="211">
        <v>0</v>
      </c>
      <c r="U104" s="206"/>
      <c r="V104" s="211">
        <v>0</v>
      </c>
      <c r="W104" s="206"/>
      <c r="X104" s="211">
        <v>5500</v>
      </c>
      <c r="Y104" s="206"/>
      <c r="Z104" s="211">
        <f>ROUND(SUM(T104:X104),5)</f>
        <v>5500</v>
      </c>
      <c r="AA104" s="206"/>
      <c r="AB104" s="211">
        <v>0</v>
      </c>
      <c r="AC104" s="206"/>
      <c r="AD104" s="211">
        <v>0</v>
      </c>
      <c r="AE104" s="206"/>
      <c r="AF104" s="211">
        <v>0</v>
      </c>
      <c r="AG104" s="206"/>
      <c r="AH104" s="211">
        <f>ROUND(SUM(AB104:AF104),5)</f>
        <v>0</v>
      </c>
      <c r="AI104" s="206"/>
      <c r="AJ104" s="211">
        <f>ROUND(L104+R104+Z104+AH104,5)</f>
        <v>5500</v>
      </c>
    </row>
    <row r="105" spans="1:36" ht="15.75" thickBot="1" x14ac:dyDescent="0.3">
      <c r="A105" s="203"/>
      <c r="B105" s="203"/>
      <c r="C105" s="203"/>
      <c r="D105" s="203"/>
      <c r="E105" s="203"/>
      <c r="F105" s="203" t="s">
        <v>238</v>
      </c>
      <c r="G105" s="203"/>
      <c r="H105" s="213">
        <v>0</v>
      </c>
      <c r="I105" s="206"/>
      <c r="J105" s="213">
        <v>0</v>
      </c>
      <c r="K105" s="206"/>
      <c r="L105" s="213">
        <f>ROUND(SUM(H105:J105),5)</f>
        <v>0</v>
      </c>
      <c r="M105" s="206"/>
      <c r="N105" s="213">
        <v>0</v>
      </c>
      <c r="O105" s="206"/>
      <c r="P105" s="213">
        <v>0</v>
      </c>
      <c r="Q105" s="206"/>
      <c r="R105" s="213">
        <f>ROUND(SUM(N105:P105),5)</f>
        <v>0</v>
      </c>
      <c r="S105" s="206"/>
      <c r="T105" s="213">
        <v>0</v>
      </c>
      <c r="U105" s="206"/>
      <c r="V105" s="213">
        <v>0</v>
      </c>
      <c r="W105" s="206"/>
      <c r="X105" s="213">
        <v>475</v>
      </c>
      <c r="Y105" s="206"/>
      <c r="Z105" s="213">
        <f>ROUND(SUM(T105:X105),5)</f>
        <v>475</v>
      </c>
      <c r="AA105" s="206"/>
      <c r="AB105" s="213">
        <v>0</v>
      </c>
      <c r="AC105" s="206"/>
      <c r="AD105" s="213">
        <v>0</v>
      </c>
      <c r="AE105" s="206"/>
      <c r="AF105" s="213">
        <v>0</v>
      </c>
      <c r="AG105" s="206"/>
      <c r="AH105" s="213">
        <f>ROUND(SUM(AB105:AF105),5)</f>
        <v>0</v>
      </c>
      <c r="AI105" s="206"/>
      <c r="AJ105" s="213">
        <f>ROUND(L105+R105+Z105+AH105,5)</f>
        <v>475</v>
      </c>
    </row>
    <row r="106" spans="1:36" x14ac:dyDescent="0.25">
      <c r="A106" s="203"/>
      <c r="B106" s="203"/>
      <c r="C106" s="203"/>
      <c r="D106" s="203"/>
      <c r="E106" s="203" t="s">
        <v>239</v>
      </c>
      <c r="F106" s="203"/>
      <c r="G106" s="203"/>
      <c r="H106" s="211">
        <f>ROUND(SUM(H103:H105),5)</f>
        <v>0</v>
      </c>
      <c r="I106" s="206"/>
      <c r="J106" s="211">
        <f>ROUND(SUM(J103:J105),5)</f>
        <v>0</v>
      </c>
      <c r="K106" s="206"/>
      <c r="L106" s="211">
        <f>ROUND(SUM(H106:J106),5)</f>
        <v>0</v>
      </c>
      <c r="M106" s="206"/>
      <c r="N106" s="211">
        <f>ROUND(SUM(N103:N105),5)</f>
        <v>0</v>
      </c>
      <c r="O106" s="206"/>
      <c r="P106" s="211">
        <f>ROUND(SUM(P103:P105),5)</f>
        <v>0</v>
      </c>
      <c r="Q106" s="206"/>
      <c r="R106" s="211">
        <f>ROUND(SUM(N106:P106),5)</f>
        <v>0</v>
      </c>
      <c r="S106" s="206"/>
      <c r="T106" s="211">
        <f>ROUND(SUM(T103:T105),5)</f>
        <v>0</v>
      </c>
      <c r="U106" s="206"/>
      <c r="V106" s="211">
        <f>ROUND(SUM(V103:V105),5)</f>
        <v>0</v>
      </c>
      <c r="W106" s="206"/>
      <c r="X106" s="211">
        <f>ROUND(SUM(X103:X105),5)</f>
        <v>5975</v>
      </c>
      <c r="Y106" s="206"/>
      <c r="Z106" s="211">
        <f>ROUND(SUM(T106:X106),5)</f>
        <v>5975</v>
      </c>
      <c r="AA106" s="206"/>
      <c r="AB106" s="211">
        <f>ROUND(SUM(AB103:AB105),5)</f>
        <v>0</v>
      </c>
      <c r="AC106" s="206"/>
      <c r="AD106" s="211">
        <f>ROUND(SUM(AD103:AD105),5)</f>
        <v>0</v>
      </c>
      <c r="AE106" s="206"/>
      <c r="AF106" s="211">
        <f>ROUND(SUM(AF103:AF105),5)</f>
        <v>0</v>
      </c>
      <c r="AG106" s="206"/>
      <c r="AH106" s="211">
        <f>ROUND(SUM(AB106:AF106),5)</f>
        <v>0</v>
      </c>
      <c r="AI106" s="206"/>
      <c r="AJ106" s="211">
        <f>ROUND(L106+R106+Z106+AH106,5)</f>
        <v>5975</v>
      </c>
    </row>
    <row r="107" spans="1:36" x14ac:dyDescent="0.25">
      <c r="A107" s="203"/>
      <c r="B107" s="203"/>
      <c r="C107" s="203"/>
      <c r="D107" s="203"/>
      <c r="E107" s="203" t="s">
        <v>240</v>
      </c>
      <c r="F107" s="203"/>
      <c r="G107" s="203"/>
      <c r="H107" s="211"/>
      <c r="I107" s="206"/>
      <c r="J107" s="211"/>
      <c r="K107" s="206"/>
      <c r="L107" s="211"/>
      <c r="M107" s="206"/>
      <c r="N107" s="211"/>
      <c r="O107" s="206"/>
      <c r="P107" s="211"/>
      <c r="Q107" s="206"/>
      <c r="R107" s="211"/>
      <c r="S107" s="206"/>
      <c r="T107" s="211"/>
      <c r="U107" s="206"/>
      <c r="V107" s="211"/>
      <c r="W107" s="206"/>
      <c r="X107" s="211"/>
      <c r="Y107" s="206"/>
      <c r="Z107" s="211"/>
      <c r="AA107" s="206"/>
      <c r="AB107" s="211"/>
      <c r="AC107" s="206"/>
      <c r="AD107" s="211"/>
      <c r="AE107" s="206"/>
      <c r="AF107" s="211"/>
      <c r="AG107" s="206"/>
      <c r="AH107" s="211"/>
      <c r="AI107" s="206"/>
      <c r="AJ107" s="211"/>
    </row>
    <row r="108" spans="1:36" x14ac:dyDescent="0.25">
      <c r="A108" s="203"/>
      <c r="B108" s="203"/>
      <c r="C108" s="203"/>
      <c r="D108" s="203"/>
      <c r="E108" s="203"/>
      <c r="F108" s="203" t="s">
        <v>241</v>
      </c>
      <c r="G108" s="203"/>
      <c r="H108" s="211">
        <v>0</v>
      </c>
      <c r="I108" s="206"/>
      <c r="J108" s="211">
        <v>0</v>
      </c>
      <c r="K108" s="206"/>
      <c r="L108" s="211">
        <f>ROUND(SUM(H108:J108),5)</f>
        <v>0</v>
      </c>
      <c r="M108" s="206"/>
      <c r="N108" s="211">
        <v>0</v>
      </c>
      <c r="O108" s="206"/>
      <c r="P108" s="211">
        <v>0</v>
      </c>
      <c r="Q108" s="206"/>
      <c r="R108" s="211">
        <f>ROUND(SUM(N108:P108),5)</f>
        <v>0</v>
      </c>
      <c r="S108" s="206"/>
      <c r="T108" s="211">
        <v>0</v>
      </c>
      <c r="U108" s="206"/>
      <c r="V108" s="211">
        <v>0</v>
      </c>
      <c r="W108" s="206"/>
      <c r="X108" s="211">
        <v>12058</v>
      </c>
      <c r="Y108" s="206"/>
      <c r="Z108" s="211">
        <f>ROUND(SUM(T108:X108),5)</f>
        <v>12058</v>
      </c>
      <c r="AA108" s="206"/>
      <c r="AB108" s="211">
        <v>0</v>
      </c>
      <c r="AC108" s="206"/>
      <c r="AD108" s="211">
        <v>0</v>
      </c>
      <c r="AE108" s="206"/>
      <c r="AF108" s="211">
        <v>0</v>
      </c>
      <c r="AG108" s="206"/>
      <c r="AH108" s="211">
        <f>ROUND(SUM(AB108:AF108),5)</f>
        <v>0</v>
      </c>
      <c r="AI108" s="206"/>
      <c r="AJ108" s="211">
        <f>ROUND(L108+R108+Z108+AH108,5)</f>
        <v>12058</v>
      </c>
    </row>
    <row r="109" spans="1:36" x14ac:dyDescent="0.25">
      <c r="A109" s="203"/>
      <c r="B109" s="203"/>
      <c r="C109" s="203"/>
      <c r="D109" s="203"/>
      <c r="E109" s="203"/>
      <c r="F109" s="203" t="s">
        <v>242</v>
      </c>
      <c r="G109" s="203"/>
      <c r="H109" s="211">
        <v>0</v>
      </c>
      <c r="I109" s="206"/>
      <c r="J109" s="211">
        <v>0</v>
      </c>
      <c r="K109" s="206"/>
      <c r="L109" s="211">
        <f>ROUND(SUM(H109:J109),5)</f>
        <v>0</v>
      </c>
      <c r="M109" s="206"/>
      <c r="N109" s="211">
        <v>0</v>
      </c>
      <c r="O109" s="206"/>
      <c r="P109" s="211">
        <v>0</v>
      </c>
      <c r="Q109" s="206"/>
      <c r="R109" s="211">
        <f>ROUND(SUM(N109:P109),5)</f>
        <v>0</v>
      </c>
      <c r="S109" s="206"/>
      <c r="T109" s="211">
        <v>0</v>
      </c>
      <c r="U109" s="206"/>
      <c r="V109" s="211">
        <v>0</v>
      </c>
      <c r="W109" s="206"/>
      <c r="X109" s="211">
        <v>13669.26</v>
      </c>
      <c r="Y109" s="206"/>
      <c r="Z109" s="211">
        <f>ROUND(SUM(T109:X109),5)</f>
        <v>13669.26</v>
      </c>
      <c r="AA109" s="206"/>
      <c r="AB109" s="211">
        <v>0</v>
      </c>
      <c r="AC109" s="206"/>
      <c r="AD109" s="211">
        <v>0</v>
      </c>
      <c r="AE109" s="206"/>
      <c r="AF109" s="211">
        <v>0</v>
      </c>
      <c r="AG109" s="206"/>
      <c r="AH109" s="211">
        <f>ROUND(SUM(AB109:AF109),5)</f>
        <v>0</v>
      </c>
      <c r="AI109" s="206"/>
      <c r="AJ109" s="211">
        <f>ROUND(L109+R109+Z109+AH109,5)</f>
        <v>13669.26</v>
      </c>
    </row>
    <row r="110" spans="1:36" x14ac:dyDescent="0.25">
      <c r="A110" s="203"/>
      <c r="B110" s="203"/>
      <c r="C110" s="203"/>
      <c r="D110" s="203"/>
      <c r="E110" s="203"/>
      <c r="F110" s="203" t="s">
        <v>247</v>
      </c>
      <c r="G110" s="203"/>
      <c r="H110" s="211"/>
      <c r="I110" s="206"/>
      <c r="J110" s="211"/>
      <c r="K110" s="206"/>
      <c r="L110" s="211"/>
      <c r="M110" s="206"/>
      <c r="N110" s="211"/>
      <c r="O110" s="206"/>
      <c r="P110" s="211"/>
      <c r="Q110" s="206"/>
      <c r="R110" s="211"/>
      <c r="S110" s="206"/>
      <c r="T110" s="211"/>
      <c r="U110" s="206"/>
      <c r="V110" s="211"/>
      <c r="W110" s="206"/>
      <c r="X110" s="211"/>
      <c r="Y110" s="206"/>
      <c r="Z110" s="211"/>
      <c r="AA110" s="206"/>
      <c r="AB110" s="211"/>
      <c r="AC110" s="206"/>
      <c r="AD110" s="211"/>
      <c r="AE110" s="206"/>
      <c r="AF110" s="211"/>
      <c r="AG110" s="206"/>
      <c r="AH110" s="211"/>
      <c r="AI110" s="206"/>
      <c r="AJ110" s="211"/>
    </row>
    <row r="111" spans="1:36" ht="15.75" thickBot="1" x14ac:dyDescent="0.3">
      <c r="A111" s="203"/>
      <c r="B111" s="203"/>
      <c r="C111" s="203"/>
      <c r="D111" s="203"/>
      <c r="E111" s="203"/>
      <c r="F111" s="203"/>
      <c r="G111" s="203" t="s">
        <v>249</v>
      </c>
      <c r="H111" s="213">
        <v>0</v>
      </c>
      <c r="I111" s="206"/>
      <c r="J111" s="213">
        <v>0</v>
      </c>
      <c r="K111" s="206"/>
      <c r="L111" s="213">
        <f>ROUND(SUM(H111:J111),5)</f>
        <v>0</v>
      </c>
      <c r="M111" s="206"/>
      <c r="N111" s="213">
        <v>0</v>
      </c>
      <c r="O111" s="206"/>
      <c r="P111" s="213">
        <v>0</v>
      </c>
      <c r="Q111" s="206"/>
      <c r="R111" s="213">
        <f>ROUND(SUM(N111:P111),5)</f>
        <v>0</v>
      </c>
      <c r="S111" s="206"/>
      <c r="T111" s="213">
        <v>0</v>
      </c>
      <c r="U111" s="206"/>
      <c r="V111" s="213">
        <v>0</v>
      </c>
      <c r="W111" s="206"/>
      <c r="X111" s="213">
        <v>29000</v>
      </c>
      <c r="Y111" s="206"/>
      <c r="Z111" s="213">
        <f>ROUND(SUM(T111:X111),5)</f>
        <v>29000</v>
      </c>
      <c r="AA111" s="206"/>
      <c r="AB111" s="213">
        <v>0</v>
      </c>
      <c r="AC111" s="206"/>
      <c r="AD111" s="213">
        <v>0</v>
      </c>
      <c r="AE111" s="206"/>
      <c r="AF111" s="213">
        <v>0</v>
      </c>
      <c r="AG111" s="206"/>
      <c r="AH111" s="213">
        <f>ROUND(SUM(AB111:AF111),5)</f>
        <v>0</v>
      </c>
      <c r="AI111" s="206"/>
      <c r="AJ111" s="213">
        <f>ROUND(L111+R111+Z111+AH111,5)</f>
        <v>29000</v>
      </c>
    </row>
    <row r="112" spans="1:36" x14ac:dyDescent="0.25">
      <c r="A112" s="203"/>
      <c r="B112" s="203"/>
      <c r="C112" s="203"/>
      <c r="D112" s="203"/>
      <c r="E112" s="203"/>
      <c r="F112" s="203" t="s">
        <v>250</v>
      </c>
      <c r="G112" s="203"/>
      <c r="H112" s="211">
        <f>ROUND(SUM(H110:H111),5)</f>
        <v>0</v>
      </c>
      <c r="I112" s="206"/>
      <c r="J112" s="211">
        <f>ROUND(SUM(J110:J111),5)</f>
        <v>0</v>
      </c>
      <c r="K112" s="206"/>
      <c r="L112" s="211">
        <f>ROUND(SUM(H112:J112),5)</f>
        <v>0</v>
      </c>
      <c r="M112" s="206"/>
      <c r="N112" s="211">
        <f>ROUND(SUM(N110:N111),5)</f>
        <v>0</v>
      </c>
      <c r="O112" s="206"/>
      <c r="P112" s="211">
        <f>ROUND(SUM(P110:P111),5)</f>
        <v>0</v>
      </c>
      <c r="Q112" s="206"/>
      <c r="R112" s="211">
        <f>ROUND(SUM(N112:P112),5)</f>
        <v>0</v>
      </c>
      <c r="S112" s="206"/>
      <c r="T112" s="211">
        <f>ROUND(SUM(T110:T111),5)</f>
        <v>0</v>
      </c>
      <c r="U112" s="206"/>
      <c r="V112" s="211">
        <f>ROUND(SUM(V110:V111),5)</f>
        <v>0</v>
      </c>
      <c r="W112" s="206"/>
      <c r="X112" s="211">
        <f>ROUND(SUM(X110:X111),5)</f>
        <v>29000</v>
      </c>
      <c r="Y112" s="206"/>
      <c r="Z112" s="211">
        <f>ROUND(SUM(T112:X112),5)</f>
        <v>29000</v>
      </c>
      <c r="AA112" s="206"/>
      <c r="AB112" s="211">
        <f>ROUND(SUM(AB110:AB111),5)</f>
        <v>0</v>
      </c>
      <c r="AC112" s="206"/>
      <c r="AD112" s="211">
        <f>ROUND(SUM(AD110:AD111),5)</f>
        <v>0</v>
      </c>
      <c r="AE112" s="206"/>
      <c r="AF112" s="211">
        <f>ROUND(SUM(AF110:AF111),5)</f>
        <v>0</v>
      </c>
      <c r="AG112" s="206"/>
      <c r="AH112" s="211">
        <f>ROUND(SUM(AB112:AF112),5)</f>
        <v>0</v>
      </c>
      <c r="AI112" s="206"/>
      <c r="AJ112" s="211">
        <f>ROUND(L112+R112+Z112+AH112,5)</f>
        <v>29000</v>
      </c>
    </row>
    <row r="113" spans="1:36" x14ac:dyDescent="0.25">
      <c r="A113" s="203"/>
      <c r="B113" s="203"/>
      <c r="C113" s="203"/>
      <c r="D113" s="203"/>
      <c r="E113" s="203"/>
      <c r="F113" s="203" t="s">
        <v>251</v>
      </c>
      <c r="G113" s="203"/>
      <c r="H113" s="211"/>
      <c r="I113" s="206"/>
      <c r="J113" s="211"/>
      <c r="K113" s="206"/>
      <c r="L113" s="211"/>
      <c r="M113" s="206"/>
      <c r="N113" s="211"/>
      <c r="O113" s="206"/>
      <c r="P113" s="211"/>
      <c r="Q113" s="206"/>
      <c r="R113" s="211"/>
      <c r="S113" s="206"/>
      <c r="T113" s="211"/>
      <c r="U113" s="206"/>
      <c r="V113" s="211"/>
      <c r="W113" s="206"/>
      <c r="X113" s="211"/>
      <c r="Y113" s="206"/>
      <c r="Z113" s="211"/>
      <c r="AA113" s="206"/>
      <c r="AB113" s="211"/>
      <c r="AC113" s="206"/>
      <c r="AD113" s="211"/>
      <c r="AE113" s="206"/>
      <c r="AF113" s="211"/>
      <c r="AG113" s="206"/>
      <c r="AH113" s="211"/>
      <c r="AI113" s="206"/>
      <c r="AJ113" s="211"/>
    </row>
    <row r="114" spans="1:36" ht="15.75" thickBot="1" x14ac:dyDescent="0.3">
      <c r="A114" s="203"/>
      <c r="B114" s="203"/>
      <c r="C114" s="203"/>
      <c r="D114" s="203"/>
      <c r="E114" s="203"/>
      <c r="F114" s="203"/>
      <c r="G114" s="203" t="s">
        <v>254</v>
      </c>
      <c r="H114" s="213">
        <v>0</v>
      </c>
      <c r="I114" s="206"/>
      <c r="J114" s="213">
        <v>0</v>
      </c>
      <c r="K114" s="206"/>
      <c r="L114" s="213">
        <f t="shared" ref="L114:L119" si="30">ROUND(SUM(H114:J114),5)</f>
        <v>0</v>
      </c>
      <c r="M114" s="206"/>
      <c r="N114" s="213">
        <v>0</v>
      </c>
      <c r="O114" s="206"/>
      <c r="P114" s="213">
        <v>0</v>
      </c>
      <c r="Q114" s="206"/>
      <c r="R114" s="213">
        <f t="shared" ref="R114:R119" si="31">ROUND(SUM(N114:P114),5)</f>
        <v>0</v>
      </c>
      <c r="S114" s="206"/>
      <c r="T114" s="213">
        <v>0</v>
      </c>
      <c r="U114" s="206"/>
      <c r="V114" s="213">
        <v>0</v>
      </c>
      <c r="W114" s="206"/>
      <c r="X114" s="213">
        <v>2393.8000000000002</v>
      </c>
      <c r="Y114" s="206"/>
      <c r="Z114" s="213">
        <f t="shared" ref="Z114:Z119" si="32">ROUND(SUM(T114:X114),5)</f>
        <v>2393.8000000000002</v>
      </c>
      <c r="AA114" s="206"/>
      <c r="AB114" s="213">
        <v>0</v>
      </c>
      <c r="AC114" s="206"/>
      <c r="AD114" s="213">
        <v>0</v>
      </c>
      <c r="AE114" s="206"/>
      <c r="AF114" s="213">
        <v>0</v>
      </c>
      <c r="AG114" s="206"/>
      <c r="AH114" s="213">
        <f t="shared" ref="AH114:AH119" si="33">ROUND(SUM(AB114:AF114),5)</f>
        <v>0</v>
      </c>
      <c r="AI114" s="206"/>
      <c r="AJ114" s="213">
        <f t="shared" ref="AJ114:AJ119" si="34">ROUND(L114+R114+Z114+AH114,5)</f>
        <v>2393.8000000000002</v>
      </c>
    </row>
    <row r="115" spans="1:36" x14ac:dyDescent="0.25">
      <c r="A115" s="203"/>
      <c r="B115" s="203"/>
      <c r="C115" s="203"/>
      <c r="D115" s="203"/>
      <c r="E115" s="203"/>
      <c r="F115" s="203" t="s">
        <v>255</v>
      </c>
      <c r="G115" s="203"/>
      <c r="H115" s="211">
        <f>ROUND(SUM(H113:H114),5)</f>
        <v>0</v>
      </c>
      <c r="I115" s="206"/>
      <c r="J115" s="211">
        <f>ROUND(SUM(J113:J114),5)</f>
        <v>0</v>
      </c>
      <c r="K115" s="206"/>
      <c r="L115" s="211">
        <f t="shared" si="30"/>
        <v>0</v>
      </c>
      <c r="M115" s="206"/>
      <c r="N115" s="211">
        <f>ROUND(SUM(N113:N114),5)</f>
        <v>0</v>
      </c>
      <c r="O115" s="206"/>
      <c r="P115" s="211">
        <f>ROUND(SUM(P113:P114),5)</f>
        <v>0</v>
      </c>
      <c r="Q115" s="206"/>
      <c r="R115" s="211">
        <f t="shared" si="31"/>
        <v>0</v>
      </c>
      <c r="S115" s="206"/>
      <c r="T115" s="211">
        <f>ROUND(SUM(T113:T114),5)</f>
        <v>0</v>
      </c>
      <c r="U115" s="206"/>
      <c r="V115" s="211">
        <f>ROUND(SUM(V113:V114),5)</f>
        <v>0</v>
      </c>
      <c r="W115" s="206"/>
      <c r="X115" s="211">
        <f>ROUND(SUM(X113:X114),5)</f>
        <v>2393.8000000000002</v>
      </c>
      <c r="Y115" s="206"/>
      <c r="Z115" s="211">
        <f t="shared" si="32"/>
        <v>2393.8000000000002</v>
      </c>
      <c r="AA115" s="206"/>
      <c r="AB115" s="211">
        <f>ROUND(SUM(AB113:AB114),5)</f>
        <v>0</v>
      </c>
      <c r="AC115" s="206"/>
      <c r="AD115" s="211">
        <f>ROUND(SUM(AD113:AD114),5)</f>
        <v>0</v>
      </c>
      <c r="AE115" s="206"/>
      <c r="AF115" s="211">
        <f>ROUND(SUM(AF113:AF114),5)</f>
        <v>0</v>
      </c>
      <c r="AG115" s="206"/>
      <c r="AH115" s="211">
        <f t="shared" si="33"/>
        <v>0</v>
      </c>
      <c r="AI115" s="206"/>
      <c r="AJ115" s="211">
        <f t="shared" si="34"/>
        <v>2393.8000000000002</v>
      </c>
    </row>
    <row r="116" spans="1:36" x14ac:dyDescent="0.25">
      <c r="A116" s="203"/>
      <c r="B116" s="203"/>
      <c r="C116" s="203"/>
      <c r="D116" s="203"/>
      <c r="E116" s="203"/>
      <c r="F116" s="203" t="s">
        <v>256</v>
      </c>
      <c r="G116" s="203"/>
      <c r="H116" s="211">
        <v>0</v>
      </c>
      <c r="I116" s="206"/>
      <c r="J116" s="211">
        <v>0</v>
      </c>
      <c r="K116" s="206"/>
      <c r="L116" s="211">
        <f t="shared" si="30"/>
        <v>0</v>
      </c>
      <c r="M116" s="206"/>
      <c r="N116" s="211">
        <v>0</v>
      </c>
      <c r="O116" s="206"/>
      <c r="P116" s="211">
        <v>0</v>
      </c>
      <c r="Q116" s="206"/>
      <c r="R116" s="211">
        <f t="shared" si="31"/>
        <v>0</v>
      </c>
      <c r="S116" s="206"/>
      <c r="T116" s="211">
        <v>0</v>
      </c>
      <c r="U116" s="206"/>
      <c r="V116" s="211">
        <v>0</v>
      </c>
      <c r="W116" s="206"/>
      <c r="X116" s="211">
        <v>1157.75</v>
      </c>
      <c r="Y116" s="206"/>
      <c r="Z116" s="211">
        <f t="shared" si="32"/>
        <v>1157.75</v>
      </c>
      <c r="AA116" s="206"/>
      <c r="AB116" s="211">
        <v>0</v>
      </c>
      <c r="AC116" s="206"/>
      <c r="AD116" s="211">
        <v>0</v>
      </c>
      <c r="AE116" s="206"/>
      <c r="AF116" s="211">
        <v>0</v>
      </c>
      <c r="AG116" s="206"/>
      <c r="AH116" s="211">
        <f t="shared" si="33"/>
        <v>0</v>
      </c>
      <c r="AI116" s="206"/>
      <c r="AJ116" s="211">
        <f t="shared" si="34"/>
        <v>1157.75</v>
      </c>
    </row>
    <row r="117" spans="1:36" x14ac:dyDescent="0.25">
      <c r="A117" s="203"/>
      <c r="B117" s="203"/>
      <c r="C117" s="203"/>
      <c r="D117" s="203"/>
      <c r="E117" s="203"/>
      <c r="F117" s="203" t="s">
        <v>257</v>
      </c>
      <c r="G117" s="203"/>
      <c r="H117" s="211">
        <v>0</v>
      </c>
      <c r="I117" s="206"/>
      <c r="J117" s="211">
        <v>0</v>
      </c>
      <c r="K117" s="206"/>
      <c r="L117" s="211">
        <f t="shared" si="30"/>
        <v>0</v>
      </c>
      <c r="M117" s="206"/>
      <c r="N117" s="211">
        <v>0</v>
      </c>
      <c r="O117" s="206"/>
      <c r="P117" s="211">
        <v>0</v>
      </c>
      <c r="Q117" s="206"/>
      <c r="R117" s="211">
        <f t="shared" si="31"/>
        <v>0</v>
      </c>
      <c r="S117" s="206"/>
      <c r="T117" s="211">
        <v>0</v>
      </c>
      <c r="U117" s="206"/>
      <c r="V117" s="211">
        <v>0</v>
      </c>
      <c r="W117" s="206"/>
      <c r="X117" s="211">
        <v>847.6</v>
      </c>
      <c r="Y117" s="206"/>
      <c r="Z117" s="211">
        <f t="shared" si="32"/>
        <v>847.6</v>
      </c>
      <c r="AA117" s="206"/>
      <c r="AB117" s="211">
        <v>0</v>
      </c>
      <c r="AC117" s="206"/>
      <c r="AD117" s="211">
        <v>0</v>
      </c>
      <c r="AE117" s="206"/>
      <c r="AF117" s="211">
        <v>0</v>
      </c>
      <c r="AG117" s="206"/>
      <c r="AH117" s="211">
        <f t="shared" si="33"/>
        <v>0</v>
      </c>
      <c r="AI117" s="206"/>
      <c r="AJ117" s="211">
        <f t="shared" si="34"/>
        <v>847.6</v>
      </c>
    </row>
    <row r="118" spans="1:36" ht="15.75" thickBot="1" x14ac:dyDescent="0.3">
      <c r="A118" s="203"/>
      <c r="B118" s="203"/>
      <c r="C118" s="203"/>
      <c r="D118" s="203"/>
      <c r="E118" s="203"/>
      <c r="F118" s="203" t="s">
        <v>260</v>
      </c>
      <c r="G118" s="203"/>
      <c r="H118" s="213">
        <v>0</v>
      </c>
      <c r="I118" s="206"/>
      <c r="J118" s="213">
        <v>0</v>
      </c>
      <c r="K118" s="206"/>
      <c r="L118" s="213">
        <f t="shared" si="30"/>
        <v>0</v>
      </c>
      <c r="M118" s="206"/>
      <c r="N118" s="213">
        <v>0</v>
      </c>
      <c r="O118" s="206"/>
      <c r="P118" s="213">
        <v>0</v>
      </c>
      <c r="Q118" s="206"/>
      <c r="R118" s="213">
        <f t="shared" si="31"/>
        <v>0</v>
      </c>
      <c r="S118" s="206"/>
      <c r="T118" s="213">
        <v>0</v>
      </c>
      <c r="U118" s="206"/>
      <c r="V118" s="213">
        <v>0</v>
      </c>
      <c r="W118" s="206"/>
      <c r="X118" s="213">
        <v>529.54</v>
      </c>
      <c r="Y118" s="206"/>
      <c r="Z118" s="213">
        <f t="shared" si="32"/>
        <v>529.54</v>
      </c>
      <c r="AA118" s="206"/>
      <c r="AB118" s="213">
        <v>0</v>
      </c>
      <c r="AC118" s="206"/>
      <c r="AD118" s="213">
        <v>0</v>
      </c>
      <c r="AE118" s="206"/>
      <c r="AF118" s="213">
        <v>0</v>
      </c>
      <c r="AG118" s="206"/>
      <c r="AH118" s="213">
        <f t="shared" si="33"/>
        <v>0</v>
      </c>
      <c r="AI118" s="206"/>
      <c r="AJ118" s="213">
        <f t="shared" si="34"/>
        <v>529.54</v>
      </c>
    </row>
    <row r="119" spans="1:36" x14ac:dyDescent="0.25">
      <c r="A119" s="203"/>
      <c r="B119" s="203"/>
      <c r="C119" s="203"/>
      <c r="D119" s="203"/>
      <c r="E119" s="203" t="s">
        <v>261</v>
      </c>
      <c r="F119" s="203"/>
      <c r="G119" s="203"/>
      <c r="H119" s="211">
        <f>ROUND(SUM(H107:H109)+H112+SUM(H115:H118),5)</f>
        <v>0</v>
      </c>
      <c r="I119" s="206"/>
      <c r="J119" s="211">
        <f>ROUND(SUM(J107:J109)+J112+SUM(J115:J118),5)</f>
        <v>0</v>
      </c>
      <c r="K119" s="206"/>
      <c r="L119" s="211">
        <f t="shared" si="30"/>
        <v>0</v>
      </c>
      <c r="M119" s="206"/>
      <c r="N119" s="211">
        <f>ROUND(SUM(N107:N109)+N112+SUM(N115:N118),5)</f>
        <v>0</v>
      </c>
      <c r="O119" s="206"/>
      <c r="P119" s="211">
        <f>ROUND(SUM(P107:P109)+P112+SUM(P115:P118),5)</f>
        <v>0</v>
      </c>
      <c r="Q119" s="206"/>
      <c r="R119" s="211">
        <f t="shared" si="31"/>
        <v>0</v>
      </c>
      <c r="S119" s="206"/>
      <c r="T119" s="211">
        <f>ROUND(SUM(T107:T109)+T112+SUM(T115:T118),5)</f>
        <v>0</v>
      </c>
      <c r="U119" s="206"/>
      <c r="V119" s="211">
        <f>ROUND(SUM(V107:V109)+V112+SUM(V115:V118),5)</f>
        <v>0</v>
      </c>
      <c r="W119" s="206"/>
      <c r="X119" s="211">
        <f>ROUND(SUM(X107:X109)+X112+SUM(X115:X118),5)</f>
        <v>59655.95</v>
      </c>
      <c r="Y119" s="206"/>
      <c r="Z119" s="211">
        <f t="shared" si="32"/>
        <v>59655.95</v>
      </c>
      <c r="AA119" s="206"/>
      <c r="AB119" s="211">
        <f>ROUND(SUM(AB107:AB109)+AB112+SUM(AB115:AB118),5)</f>
        <v>0</v>
      </c>
      <c r="AC119" s="206"/>
      <c r="AD119" s="211">
        <f>ROUND(SUM(AD107:AD109)+AD112+SUM(AD115:AD118),5)</f>
        <v>0</v>
      </c>
      <c r="AE119" s="206"/>
      <c r="AF119" s="211">
        <f>ROUND(SUM(AF107:AF109)+AF112+SUM(AF115:AF118),5)</f>
        <v>0</v>
      </c>
      <c r="AG119" s="206"/>
      <c r="AH119" s="211">
        <f t="shared" si="33"/>
        <v>0</v>
      </c>
      <c r="AI119" s="206"/>
      <c r="AJ119" s="211">
        <f t="shared" si="34"/>
        <v>59655.95</v>
      </c>
    </row>
    <row r="120" spans="1:36" x14ac:dyDescent="0.25">
      <c r="A120" s="203"/>
      <c r="B120" s="203"/>
      <c r="C120" s="203"/>
      <c r="D120" s="203"/>
      <c r="E120" s="203" t="s">
        <v>265</v>
      </c>
      <c r="F120" s="203"/>
      <c r="G120" s="203"/>
      <c r="H120" s="211"/>
      <c r="I120" s="206"/>
      <c r="J120" s="211"/>
      <c r="K120" s="206"/>
      <c r="L120" s="211"/>
      <c r="M120" s="206"/>
      <c r="N120" s="211"/>
      <c r="O120" s="206"/>
      <c r="P120" s="211"/>
      <c r="Q120" s="206"/>
      <c r="R120" s="211"/>
      <c r="S120" s="206"/>
      <c r="T120" s="211"/>
      <c r="U120" s="206"/>
      <c r="V120" s="211"/>
      <c r="W120" s="206"/>
      <c r="X120" s="211"/>
      <c r="Y120" s="206"/>
      <c r="Z120" s="211"/>
      <c r="AA120" s="206"/>
      <c r="AB120" s="211"/>
      <c r="AC120" s="206"/>
      <c r="AD120" s="211"/>
      <c r="AE120" s="206"/>
      <c r="AF120" s="211"/>
      <c r="AG120" s="206"/>
      <c r="AH120" s="211"/>
      <c r="AI120" s="206"/>
      <c r="AJ120" s="211"/>
    </row>
    <row r="121" spans="1:36" x14ac:dyDescent="0.25">
      <c r="A121" s="203"/>
      <c r="B121" s="203"/>
      <c r="C121" s="203"/>
      <c r="D121" s="203"/>
      <c r="E121" s="203"/>
      <c r="F121" s="203" t="s">
        <v>266</v>
      </c>
      <c r="G121" s="203"/>
      <c r="H121" s="211"/>
      <c r="I121" s="206"/>
      <c r="J121" s="211"/>
      <c r="K121" s="206"/>
      <c r="L121" s="211"/>
      <c r="M121" s="206"/>
      <c r="N121" s="211"/>
      <c r="O121" s="206"/>
      <c r="P121" s="211"/>
      <c r="Q121" s="206"/>
      <c r="R121" s="211"/>
      <c r="S121" s="206"/>
      <c r="T121" s="211"/>
      <c r="U121" s="206"/>
      <c r="V121" s="211"/>
      <c r="W121" s="206"/>
      <c r="X121" s="211"/>
      <c r="Y121" s="206"/>
      <c r="Z121" s="211"/>
      <c r="AA121" s="206"/>
      <c r="AB121" s="211"/>
      <c r="AC121" s="206"/>
      <c r="AD121" s="211"/>
      <c r="AE121" s="206"/>
      <c r="AF121" s="211"/>
      <c r="AG121" s="206"/>
      <c r="AH121" s="211"/>
      <c r="AI121" s="206"/>
      <c r="AJ121" s="211"/>
    </row>
    <row r="122" spans="1:36" ht="15.75" thickBot="1" x14ac:dyDescent="0.3">
      <c r="A122" s="203"/>
      <c r="B122" s="203"/>
      <c r="C122" s="203"/>
      <c r="D122" s="203"/>
      <c r="E122" s="203"/>
      <c r="F122" s="203"/>
      <c r="G122" s="203" t="s">
        <v>267</v>
      </c>
      <c r="H122" s="209">
        <v>0</v>
      </c>
      <c r="I122" s="206"/>
      <c r="J122" s="209">
        <v>0</v>
      </c>
      <c r="K122" s="206"/>
      <c r="L122" s="209">
        <f>ROUND(SUM(H122:J122),5)</f>
        <v>0</v>
      </c>
      <c r="M122" s="206"/>
      <c r="N122" s="209">
        <v>0</v>
      </c>
      <c r="O122" s="206"/>
      <c r="P122" s="209">
        <v>0</v>
      </c>
      <c r="Q122" s="206"/>
      <c r="R122" s="209">
        <f>ROUND(SUM(N122:P122),5)</f>
        <v>0</v>
      </c>
      <c r="S122" s="206"/>
      <c r="T122" s="209">
        <v>0</v>
      </c>
      <c r="U122" s="206"/>
      <c r="V122" s="209">
        <v>0</v>
      </c>
      <c r="W122" s="206"/>
      <c r="X122" s="209">
        <v>-157.6</v>
      </c>
      <c r="Y122" s="206"/>
      <c r="Z122" s="209">
        <f>ROUND(SUM(T122:X122),5)</f>
        <v>-157.6</v>
      </c>
      <c r="AA122" s="206"/>
      <c r="AB122" s="209">
        <v>0</v>
      </c>
      <c r="AC122" s="206"/>
      <c r="AD122" s="209">
        <v>0</v>
      </c>
      <c r="AE122" s="206"/>
      <c r="AF122" s="209">
        <v>0</v>
      </c>
      <c r="AG122" s="206"/>
      <c r="AH122" s="209">
        <f>ROUND(SUM(AB122:AF122),5)</f>
        <v>0</v>
      </c>
      <c r="AI122" s="206"/>
      <c r="AJ122" s="209">
        <f>ROUND(L122+R122+Z122+AH122,5)</f>
        <v>-157.6</v>
      </c>
    </row>
    <row r="123" spans="1:36" ht="15.75" thickBot="1" x14ac:dyDescent="0.3">
      <c r="A123" s="203"/>
      <c r="B123" s="203"/>
      <c r="C123" s="203"/>
      <c r="D123" s="203"/>
      <c r="E123" s="203"/>
      <c r="F123" s="203" t="s">
        <v>270</v>
      </c>
      <c r="G123" s="203"/>
      <c r="H123" s="215">
        <f>ROUND(SUM(H121:H122),5)</f>
        <v>0</v>
      </c>
      <c r="I123" s="206"/>
      <c r="J123" s="215">
        <f>ROUND(SUM(J121:J122),5)</f>
        <v>0</v>
      </c>
      <c r="K123" s="206"/>
      <c r="L123" s="215">
        <f>ROUND(SUM(H123:J123),5)</f>
        <v>0</v>
      </c>
      <c r="M123" s="206"/>
      <c r="N123" s="215">
        <f>ROUND(SUM(N121:N122),5)</f>
        <v>0</v>
      </c>
      <c r="O123" s="206"/>
      <c r="P123" s="215">
        <f>ROUND(SUM(P121:P122),5)</f>
        <v>0</v>
      </c>
      <c r="Q123" s="206"/>
      <c r="R123" s="215">
        <f>ROUND(SUM(N123:P123),5)</f>
        <v>0</v>
      </c>
      <c r="S123" s="206"/>
      <c r="T123" s="215">
        <f>ROUND(SUM(T121:T122),5)</f>
        <v>0</v>
      </c>
      <c r="U123" s="206"/>
      <c r="V123" s="215">
        <f>ROUND(SUM(V121:V122),5)</f>
        <v>0</v>
      </c>
      <c r="W123" s="206"/>
      <c r="X123" s="215">
        <f>ROUND(SUM(X121:X122),5)</f>
        <v>-157.6</v>
      </c>
      <c r="Y123" s="206"/>
      <c r="Z123" s="215">
        <f>ROUND(SUM(T123:X123),5)</f>
        <v>-157.6</v>
      </c>
      <c r="AA123" s="206"/>
      <c r="AB123" s="215">
        <f>ROUND(SUM(AB121:AB122),5)</f>
        <v>0</v>
      </c>
      <c r="AC123" s="206"/>
      <c r="AD123" s="215">
        <f>ROUND(SUM(AD121:AD122),5)</f>
        <v>0</v>
      </c>
      <c r="AE123" s="206"/>
      <c r="AF123" s="215">
        <f>ROUND(SUM(AF121:AF122),5)</f>
        <v>0</v>
      </c>
      <c r="AG123" s="206"/>
      <c r="AH123" s="215">
        <f>ROUND(SUM(AB123:AF123),5)</f>
        <v>0</v>
      </c>
      <c r="AI123" s="206"/>
      <c r="AJ123" s="215">
        <f>ROUND(L123+R123+Z123+AH123,5)</f>
        <v>-157.6</v>
      </c>
    </row>
    <row r="124" spans="1:36" x14ac:dyDescent="0.25">
      <c r="A124" s="203"/>
      <c r="B124" s="203"/>
      <c r="C124" s="203"/>
      <c r="D124" s="203"/>
      <c r="E124" s="203" t="s">
        <v>271</v>
      </c>
      <c r="F124" s="203"/>
      <c r="G124" s="203"/>
      <c r="H124" s="211">
        <f>ROUND(H120+H123,5)</f>
        <v>0</v>
      </c>
      <c r="I124" s="206"/>
      <c r="J124" s="211">
        <f>ROUND(J120+J123,5)</f>
        <v>0</v>
      </c>
      <c r="K124" s="206"/>
      <c r="L124" s="211">
        <f>ROUND(SUM(H124:J124),5)</f>
        <v>0</v>
      </c>
      <c r="M124" s="206"/>
      <c r="N124" s="211">
        <f>ROUND(N120+N123,5)</f>
        <v>0</v>
      </c>
      <c r="O124" s="206"/>
      <c r="P124" s="211">
        <f>ROUND(P120+P123,5)</f>
        <v>0</v>
      </c>
      <c r="Q124" s="206"/>
      <c r="R124" s="211">
        <f>ROUND(SUM(N124:P124),5)</f>
        <v>0</v>
      </c>
      <c r="S124" s="206"/>
      <c r="T124" s="211">
        <f>ROUND(T120+T123,5)</f>
        <v>0</v>
      </c>
      <c r="U124" s="206"/>
      <c r="V124" s="211">
        <f>ROUND(V120+V123,5)</f>
        <v>0</v>
      </c>
      <c r="W124" s="206"/>
      <c r="X124" s="211">
        <f>ROUND(X120+X123,5)</f>
        <v>-157.6</v>
      </c>
      <c r="Y124" s="206"/>
      <c r="Z124" s="211">
        <f>ROUND(SUM(T124:X124),5)</f>
        <v>-157.6</v>
      </c>
      <c r="AA124" s="206"/>
      <c r="AB124" s="211">
        <f>ROUND(AB120+AB123,5)</f>
        <v>0</v>
      </c>
      <c r="AC124" s="206"/>
      <c r="AD124" s="211">
        <f>ROUND(AD120+AD123,5)</f>
        <v>0</v>
      </c>
      <c r="AE124" s="206"/>
      <c r="AF124" s="211">
        <f>ROUND(AF120+AF123,5)</f>
        <v>0</v>
      </c>
      <c r="AG124" s="206"/>
      <c r="AH124" s="211">
        <f>ROUND(SUM(AB124:AF124),5)</f>
        <v>0</v>
      </c>
      <c r="AI124" s="206"/>
      <c r="AJ124" s="211">
        <f>ROUND(L124+R124+Z124+AH124,5)</f>
        <v>-157.6</v>
      </c>
    </row>
    <row r="125" spans="1:36" x14ac:dyDescent="0.25">
      <c r="A125" s="203"/>
      <c r="B125" s="203"/>
      <c r="C125" s="203"/>
      <c r="D125" s="203"/>
      <c r="E125" s="203" t="s">
        <v>272</v>
      </c>
      <c r="F125" s="203"/>
      <c r="G125" s="203"/>
      <c r="H125" s="211"/>
      <c r="I125" s="206"/>
      <c r="J125" s="211"/>
      <c r="K125" s="206"/>
      <c r="L125" s="211"/>
      <c r="M125" s="206"/>
      <c r="N125" s="211"/>
      <c r="O125" s="206"/>
      <c r="P125" s="211"/>
      <c r="Q125" s="206"/>
      <c r="R125" s="211"/>
      <c r="S125" s="206"/>
      <c r="T125" s="211"/>
      <c r="U125" s="206"/>
      <c r="V125" s="211"/>
      <c r="W125" s="206"/>
      <c r="X125" s="211"/>
      <c r="Y125" s="206"/>
      <c r="Z125" s="211"/>
      <c r="AA125" s="206"/>
      <c r="AB125" s="211"/>
      <c r="AC125" s="206"/>
      <c r="AD125" s="211"/>
      <c r="AE125" s="206"/>
      <c r="AF125" s="211"/>
      <c r="AG125" s="206"/>
      <c r="AH125" s="211"/>
      <c r="AI125" s="206"/>
      <c r="AJ125" s="211"/>
    </row>
    <row r="126" spans="1:36" x14ac:dyDescent="0.25">
      <c r="A126" s="203"/>
      <c r="B126" s="203"/>
      <c r="C126" s="203"/>
      <c r="D126" s="203"/>
      <c r="E126" s="203"/>
      <c r="F126" s="203" t="s">
        <v>275</v>
      </c>
      <c r="G126" s="203"/>
      <c r="H126" s="211"/>
      <c r="I126" s="206"/>
      <c r="J126" s="211"/>
      <c r="K126" s="206"/>
      <c r="L126" s="211"/>
      <c r="M126" s="206"/>
      <c r="N126" s="211"/>
      <c r="O126" s="206"/>
      <c r="P126" s="211"/>
      <c r="Q126" s="206"/>
      <c r="R126" s="211"/>
      <c r="S126" s="206"/>
      <c r="T126" s="211"/>
      <c r="U126" s="206"/>
      <c r="V126" s="211"/>
      <c r="W126" s="206"/>
      <c r="X126" s="211"/>
      <c r="Y126" s="206"/>
      <c r="Z126" s="211"/>
      <c r="AA126" s="206"/>
      <c r="AB126" s="211"/>
      <c r="AC126" s="206"/>
      <c r="AD126" s="211"/>
      <c r="AE126" s="206"/>
      <c r="AF126" s="211"/>
      <c r="AG126" s="206"/>
      <c r="AH126" s="211"/>
      <c r="AI126" s="206"/>
      <c r="AJ126" s="211"/>
    </row>
    <row r="127" spans="1:36" ht="15.75" thickBot="1" x14ac:dyDescent="0.3">
      <c r="A127" s="203"/>
      <c r="B127" s="203"/>
      <c r="C127" s="203"/>
      <c r="D127" s="203"/>
      <c r="E127" s="203"/>
      <c r="F127" s="203"/>
      <c r="G127" s="203" t="s">
        <v>277</v>
      </c>
      <c r="H127" s="209">
        <v>0</v>
      </c>
      <c r="I127" s="206"/>
      <c r="J127" s="209">
        <v>0</v>
      </c>
      <c r="K127" s="206"/>
      <c r="L127" s="209">
        <f t="shared" ref="L127:L132" si="35">ROUND(SUM(H127:J127),5)</f>
        <v>0</v>
      </c>
      <c r="M127" s="206"/>
      <c r="N127" s="209">
        <v>18415.599999999999</v>
      </c>
      <c r="O127" s="206"/>
      <c r="P127" s="209">
        <v>0</v>
      </c>
      <c r="Q127" s="206"/>
      <c r="R127" s="209">
        <f t="shared" ref="R127:R132" si="36">ROUND(SUM(N127:P127),5)</f>
        <v>18415.599999999999</v>
      </c>
      <c r="S127" s="206"/>
      <c r="T127" s="209">
        <v>0</v>
      </c>
      <c r="U127" s="206"/>
      <c r="V127" s="209">
        <v>0</v>
      </c>
      <c r="W127" s="206"/>
      <c r="X127" s="209">
        <v>0</v>
      </c>
      <c r="Y127" s="206"/>
      <c r="Z127" s="209">
        <f t="shared" ref="Z127:Z132" si="37">ROUND(SUM(T127:X127),5)</f>
        <v>0</v>
      </c>
      <c r="AA127" s="206"/>
      <c r="AB127" s="209">
        <v>0</v>
      </c>
      <c r="AC127" s="206"/>
      <c r="AD127" s="209">
        <v>0</v>
      </c>
      <c r="AE127" s="206"/>
      <c r="AF127" s="209">
        <v>0</v>
      </c>
      <c r="AG127" s="206"/>
      <c r="AH127" s="209">
        <f t="shared" ref="AH127:AH132" si="38">ROUND(SUM(AB127:AF127),5)</f>
        <v>0</v>
      </c>
      <c r="AI127" s="206"/>
      <c r="AJ127" s="209">
        <f t="shared" ref="AJ127:AJ132" si="39">ROUND(L127+R127+Z127+AH127,5)</f>
        <v>18415.599999999999</v>
      </c>
    </row>
    <row r="128" spans="1:36" ht="15.75" thickBot="1" x14ac:dyDescent="0.3">
      <c r="A128" s="203"/>
      <c r="B128" s="203"/>
      <c r="C128" s="203"/>
      <c r="D128" s="203"/>
      <c r="E128" s="203"/>
      <c r="F128" s="203" t="s">
        <v>279</v>
      </c>
      <c r="G128" s="203"/>
      <c r="H128" s="207">
        <f>ROUND(SUM(H126:H127),5)</f>
        <v>0</v>
      </c>
      <c r="I128" s="206"/>
      <c r="J128" s="207">
        <f>ROUND(SUM(J126:J127),5)</f>
        <v>0</v>
      </c>
      <c r="K128" s="206"/>
      <c r="L128" s="207">
        <f t="shared" si="35"/>
        <v>0</v>
      </c>
      <c r="M128" s="206"/>
      <c r="N128" s="207">
        <f>ROUND(SUM(N126:N127),5)</f>
        <v>18415.599999999999</v>
      </c>
      <c r="O128" s="206"/>
      <c r="P128" s="207">
        <f>ROUND(SUM(P126:P127),5)</f>
        <v>0</v>
      </c>
      <c r="Q128" s="206"/>
      <c r="R128" s="207">
        <f t="shared" si="36"/>
        <v>18415.599999999999</v>
      </c>
      <c r="S128" s="206"/>
      <c r="T128" s="207">
        <f>ROUND(SUM(T126:T127),5)</f>
        <v>0</v>
      </c>
      <c r="U128" s="206"/>
      <c r="V128" s="207">
        <f>ROUND(SUM(V126:V127),5)</f>
        <v>0</v>
      </c>
      <c r="W128" s="206"/>
      <c r="X128" s="207">
        <f>ROUND(SUM(X126:X127),5)</f>
        <v>0</v>
      </c>
      <c r="Y128" s="206"/>
      <c r="Z128" s="207">
        <f t="shared" si="37"/>
        <v>0</v>
      </c>
      <c r="AA128" s="206"/>
      <c r="AB128" s="207">
        <f>ROUND(SUM(AB126:AB127),5)</f>
        <v>0</v>
      </c>
      <c r="AC128" s="206"/>
      <c r="AD128" s="207">
        <f>ROUND(SUM(AD126:AD127),5)</f>
        <v>0</v>
      </c>
      <c r="AE128" s="206"/>
      <c r="AF128" s="207">
        <f>ROUND(SUM(AF126:AF127),5)</f>
        <v>0</v>
      </c>
      <c r="AG128" s="206"/>
      <c r="AH128" s="207">
        <f t="shared" si="38"/>
        <v>0</v>
      </c>
      <c r="AI128" s="206"/>
      <c r="AJ128" s="207">
        <f t="shared" si="39"/>
        <v>18415.599999999999</v>
      </c>
    </row>
    <row r="129" spans="1:36" ht="15.75" thickBot="1" x14ac:dyDescent="0.3">
      <c r="A129" s="203"/>
      <c r="B129" s="203"/>
      <c r="C129" s="203"/>
      <c r="D129" s="203"/>
      <c r="E129" s="203" t="s">
        <v>280</v>
      </c>
      <c r="F129" s="203"/>
      <c r="G129" s="203"/>
      <c r="H129" s="207">
        <f>ROUND(H125+H128,5)</f>
        <v>0</v>
      </c>
      <c r="I129" s="206"/>
      <c r="J129" s="207">
        <f>ROUND(J125+J128,5)</f>
        <v>0</v>
      </c>
      <c r="K129" s="206"/>
      <c r="L129" s="207">
        <f t="shared" si="35"/>
        <v>0</v>
      </c>
      <c r="M129" s="206"/>
      <c r="N129" s="207">
        <f>ROUND(N125+N128,5)</f>
        <v>18415.599999999999</v>
      </c>
      <c r="O129" s="206"/>
      <c r="P129" s="207">
        <f>ROUND(P125+P128,5)</f>
        <v>0</v>
      </c>
      <c r="Q129" s="206"/>
      <c r="R129" s="207">
        <f t="shared" si="36"/>
        <v>18415.599999999999</v>
      </c>
      <c r="S129" s="206"/>
      <c r="T129" s="207">
        <f>ROUND(T125+T128,5)</f>
        <v>0</v>
      </c>
      <c r="U129" s="206"/>
      <c r="V129" s="207">
        <f>ROUND(V125+V128,5)</f>
        <v>0</v>
      </c>
      <c r="W129" s="206"/>
      <c r="X129" s="207">
        <f>ROUND(X125+X128,5)</f>
        <v>0</v>
      </c>
      <c r="Y129" s="206"/>
      <c r="Z129" s="207">
        <f t="shared" si="37"/>
        <v>0</v>
      </c>
      <c r="AA129" s="206"/>
      <c r="AB129" s="207">
        <f>ROUND(AB125+AB128,5)</f>
        <v>0</v>
      </c>
      <c r="AC129" s="206"/>
      <c r="AD129" s="207">
        <f>ROUND(AD125+AD128,5)</f>
        <v>0</v>
      </c>
      <c r="AE129" s="206"/>
      <c r="AF129" s="207">
        <f>ROUND(AF125+AF128,5)</f>
        <v>0</v>
      </c>
      <c r="AG129" s="206"/>
      <c r="AH129" s="207">
        <f t="shared" si="38"/>
        <v>0</v>
      </c>
      <c r="AI129" s="206"/>
      <c r="AJ129" s="207">
        <f t="shared" si="39"/>
        <v>18415.599999999999</v>
      </c>
    </row>
    <row r="130" spans="1:36" ht="15.75" thickBot="1" x14ac:dyDescent="0.3">
      <c r="A130" s="203"/>
      <c r="B130" s="203"/>
      <c r="C130" s="203"/>
      <c r="D130" s="203" t="s">
        <v>286</v>
      </c>
      <c r="E130" s="203"/>
      <c r="F130" s="203"/>
      <c r="G130" s="203"/>
      <c r="H130" s="207">
        <f>ROUND(H25+H40+H54+H65+H71+H102+H106+H119+H124+H129,5)</f>
        <v>0</v>
      </c>
      <c r="I130" s="206"/>
      <c r="J130" s="207">
        <f>ROUND(J25+J40+J54+J65+J71+J102+J106+J119+J124+J129,5)</f>
        <v>0</v>
      </c>
      <c r="K130" s="206"/>
      <c r="L130" s="207">
        <f t="shared" si="35"/>
        <v>0</v>
      </c>
      <c r="M130" s="206"/>
      <c r="N130" s="207">
        <f>ROUND(N25+N40+N54+N65+N71+N102+N106+N119+N124+N129,5)</f>
        <v>18415.599999999999</v>
      </c>
      <c r="O130" s="206"/>
      <c r="P130" s="207">
        <f>ROUND(P25+P40+P54+P65+P71+P102+P106+P119+P124+P129,5)</f>
        <v>39798.32</v>
      </c>
      <c r="Q130" s="206"/>
      <c r="R130" s="207">
        <f t="shared" si="36"/>
        <v>58213.919999999998</v>
      </c>
      <c r="S130" s="206"/>
      <c r="T130" s="207">
        <f>ROUND(T25+T40+T54+T65+T71+T102+T106+T119+T124+T129,5)</f>
        <v>1370.97</v>
      </c>
      <c r="U130" s="206"/>
      <c r="V130" s="207">
        <f>ROUND(V25+V40+V54+V65+V71+V102+V106+V119+V124+V129,5)</f>
        <v>26840.34</v>
      </c>
      <c r="W130" s="206"/>
      <c r="X130" s="207">
        <f>ROUND(X25+X40+X54+X65+X71+X102+X106+X119+X124+X129,5)</f>
        <v>351848.78</v>
      </c>
      <c r="Y130" s="206"/>
      <c r="Z130" s="207">
        <f t="shared" si="37"/>
        <v>380060.09</v>
      </c>
      <c r="AA130" s="206"/>
      <c r="AB130" s="207">
        <f>ROUND(AB25+AB40+AB54+AB65+AB71+AB102+AB106+AB119+AB124+AB129,5)</f>
        <v>254.39</v>
      </c>
      <c r="AC130" s="206"/>
      <c r="AD130" s="207">
        <f>ROUND(AD25+AD40+AD54+AD65+AD71+AD102+AD106+AD119+AD124+AD129,5)</f>
        <v>0</v>
      </c>
      <c r="AE130" s="206"/>
      <c r="AF130" s="207">
        <f>ROUND(AF25+AF40+AF54+AF65+AF71+AF102+AF106+AF119+AF124+AF129,5)</f>
        <v>855.5</v>
      </c>
      <c r="AG130" s="206"/>
      <c r="AH130" s="207">
        <f t="shared" si="38"/>
        <v>1109.8900000000001</v>
      </c>
      <c r="AI130" s="206"/>
      <c r="AJ130" s="207">
        <f t="shared" si="39"/>
        <v>439383.9</v>
      </c>
    </row>
    <row r="131" spans="1:36" ht="15.75" thickBot="1" x14ac:dyDescent="0.3">
      <c r="A131" s="203"/>
      <c r="B131" s="203" t="s">
        <v>287</v>
      </c>
      <c r="C131" s="203"/>
      <c r="D131" s="203"/>
      <c r="E131" s="203"/>
      <c r="F131" s="203"/>
      <c r="G131" s="203"/>
      <c r="H131" s="207">
        <f>ROUND(H6+H24-H130,5)</f>
        <v>-380</v>
      </c>
      <c r="I131" s="206"/>
      <c r="J131" s="207">
        <f>ROUND(J6+J24-J130,5)</f>
        <v>77.88</v>
      </c>
      <c r="K131" s="206"/>
      <c r="L131" s="207">
        <f t="shared" si="35"/>
        <v>-302.12</v>
      </c>
      <c r="M131" s="206"/>
      <c r="N131" s="207">
        <f>ROUND(N6+N24-N130,5)</f>
        <v>15797.29</v>
      </c>
      <c r="O131" s="206"/>
      <c r="P131" s="207">
        <f>ROUND(P6+P24-P130,5)</f>
        <v>-31374.36</v>
      </c>
      <c r="Q131" s="206"/>
      <c r="R131" s="207">
        <f t="shared" si="36"/>
        <v>-15577.07</v>
      </c>
      <c r="S131" s="206"/>
      <c r="T131" s="207">
        <f>ROUND(T6+T24-T130,5)</f>
        <v>-1370.97</v>
      </c>
      <c r="U131" s="206"/>
      <c r="V131" s="207">
        <f>ROUND(V6+V24-V130,5)</f>
        <v>-26840.34</v>
      </c>
      <c r="W131" s="206"/>
      <c r="X131" s="207">
        <f>ROUND(X6+X24-X130,5)</f>
        <v>50535.73</v>
      </c>
      <c r="Y131" s="206"/>
      <c r="Z131" s="207">
        <f t="shared" si="37"/>
        <v>22324.42</v>
      </c>
      <c r="AA131" s="206"/>
      <c r="AB131" s="207">
        <f>ROUND(AB6+AB24-AB130,5)</f>
        <v>-254.39</v>
      </c>
      <c r="AC131" s="206"/>
      <c r="AD131" s="207">
        <f>ROUND(AD6+AD24-AD130,5)</f>
        <v>-27.24</v>
      </c>
      <c r="AE131" s="206"/>
      <c r="AF131" s="207">
        <f>ROUND(AF6+AF24-AF130,5)</f>
        <v>-820.5</v>
      </c>
      <c r="AG131" s="206"/>
      <c r="AH131" s="207">
        <f t="shared" si="38"/>
        <v>-1102.1300000000001</v>
      </c>
      <c r="AI131" s="206"/>
      <c r="AJ131" s="207">
        <f t="shared" si="39"/>
        <v>5343.1</v>
      </c>
    </row>
    <row r="132" spans="1:36" s="201" customFormat="1" ht="12" thickBot="1" x14ac:dyDescent="0.25">
      <c r="A132" s="203" t="s">
        <v>288</v>
      </c>
      <c r="B132" s="203"/>
      <c r="C132" s="203"/>
      <c r="D132" s="203"/>
      <c r="E132" s="203"/>
      <c r="F132" s="203"/>
      <c r="G132" s="203"/>
      <c r="H132" s="204">
        <f>H131</f>
        <v>-380</v>
      </c>
      <c r="I132" s="203"/>
      <c r="J132" s="204">
        <f>J131</f>
        <v>77.88</v>
      </c>
      <c r="K132" s="203"/>
      <c r="L132" s="204">
        <f t="shared" si="35"/>
        <v>-302.12</v>
      </c>
      <c r="M132" s="203"/>
      <c r="N132" s="204">
        <f>N131</f>
        <v>15797.29</v>
      </c>
      <c r="O132" s="203"/>
      <c r="P132" s="204">
        <f>P131</f>
        <v>-31374.36</v>
      </c>
      <c r="Q132" s="203"/>
      <c r="R132" s="204">
        <f t="shared" si="36"/>
        <v>-15577.07</v>
      </c>
      <c r="S132" s="203"/>
      <c r="T132" s="204">
        <f>T131</f>
        <v>-1370.97</v>
      </c>
      <c r="U132" s="203"/>
      <c r="V132" s="204">
        <f>V131</f>
        <v>-26840.34</v>
      </c>
      <c r="W132" s="203"/>
      <c r="X132" s="204">
        <f>X131</f>
        <v>50535.73</v>
      </c>
      <c r="Y132" s="203"/>
      <c r="Z132" s="204">
        <f t="shared" si="37"/>
        <v>22324.42</v>
      </c>
      <c r="AA132" s="203"/>
      <c r="AB132" s="204">
        <f>AB131</f>
        <v>-254.39</v>
      </c>
      <c r="AC132" s="203"/>
      <c r="AD132" s="204">
        <f>AD131</f>
        <v>-27.24</v>
      </c>
      <c r="AE132" s="203"/>
      <c r="AF132" s="204">
        <f>AF131</f>
        <v>-820.5</v>
      </c>
      <c r="AG132" s="203"/>
      <c r="AH132" s="204">
        <f t="shared" si="38"/>
        <v>-1102.1300000000001</v>
      </c>
      <c r="AI132" s="203"/>
      <c r="AJ132" s="204">
        <f t="shared" si="39"/>
        <v>5343.1</v>
      </c>
    </row>
    <row r="133" spans="1:36" ht="15.75" thickTop="1" x14ac:dyDescent="0.25"/>
  </sheetData>
  <mergeCells count="3">
    <mergeCell ref="A1:G1"/>
    <mergeCell ref="A2:G2"/>
    <mergeCell ref="A3:G3"/>
  </mergeCells>
  <pageMargins left="0.7" right="0.7" top="0.75" bottom="0.75" header="0.1" footer="0.3"/>
  <pageSetup orientation="portrait" horizontalDpi="4294967293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228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2289" r:id="rId4" name="FILTER"/>
      </mc:Fallback>
    </mc:AlternateContent>
    <mc:AlternateContent xmlns:mc="http://schemas.openxmlformats.org/markup-compatibility/2006">
      <mc:Choice Requires="x14">
        <control shapeId="1229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2290" r:id="rId6" name="HEAD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11AFE-8F1F-4F11-A23C-FAFE14DED58E}">
  <sheetPr codeName="Sheet3"/>
  <dimension ref="A1:Q39"/>
  <sheetViews>
    <sheetView workbookViewId="0">
      <selection activeCell="J22" sqref="J22"/>
    </sheetView>
  </sheetViews>
  <sheetFormatPr defaultRowHeight="15" x14ac:dyDescent="0.25"/>
  <cols>
    <col min="1" max="1" width="11.7109375" style="199" customWidth="1"/>
    <col min="2" max="3" width="2.28515625" style="199" customWidth="1"/>
    <col min="4" max="4" width="5" style="199" bestFit="1" customWidth="1"/>
    <col min="5" max="5" width="2.28515625" style="199" customWidth="1"/>
    <col min="6" max="6" width="8.7109375" style="199" bestFit="1" customWidth="1"/>
    <col min="7" max="7" width="2.28515625" style="199" customWidth="1"/>
    <col min="8" max="8" width="19" style="199" bestFit="1" customWidth="1"/>
    <col min="9" max="9" width="2.28515625" style="199" customWidth="1"/>
    <col min="10" max="10" width="29.28515625" style="199" bestFit="1" customWidth="1"/>
    <col min="11" max="11" width="2.28515625" style="199" customWidth="1"/>
    <col min="12" max="12" width="8.7109375" style="199" bestFit="1" customWidth="1"/>
    <col min="13" max="13" width="2.28515625" style="199" customWidth="1"/>
    <col min="14" max="14" width="5.5703125" style="199" bestFit="1" customWidth="1"/>
    <col min="15" max="15" width="2.28515625" style="199" customWidth="1"/>
    <col min="16" max="16" width="11.5703125" style="199" bestFit="1" customWidth="1"/>
    <col min="17" max="16384" width="9.140625" style="198"/>
  </cols>
  <sheetData>
    <row r="1" spans="1:16" ht="15.75" x14ac:dyDescent="0.25">
      <c r="A1" s="226" t="s">
        <v>76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1"/>
    </row>
    <row r="2" spans="1:16" ht="18" x14ac:dyDescent="0.25">
      <c r="A2" s="225" t="s">
        <v>1094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4"/>
    </row>
    <row r="3" spans="1:16" x14ac:dyDescent="0.25">
      <c r="A3" s="223" t="s">
        <v>1145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1" t="s">
        <v>0</v>
      </c>
    </row>
    <row r="4" spans="1:16" s="216" customFormat="1" ht="15.75" thickBot="1" x14ac:dyDescent="0.3">
      <c r="A4" s="218"/>
      <c r="B4" s="218"/>
      <c r="C4" s="218"/>
      <c r="D4" s="230" t="s">
        <v>358</v>
      </c>
      <c r="E4" s="218"/>
      <c r="F4" s="230" t="s">
        <v>359</v>
      </c>
      <c r="G4" s="218"/>
      <c r="H4" s="230" t="s">
        <v>360</v>
      </c>
      <c r="I4" s="218"/>
      <c r="J4" s="230" t="s">
        <v>361</v>
      </c>
      <c r="K4" s="218"/>
      <c r="L4" s="230" t="s">
        <v>1095</v>
      </c>
      <c r="M4" s="218"/>
      <c r="N4" s="230" t="s">
        <v>1096</v>
      </c>
      <c r="O4" s="218"/>
      <c r="P4" s="230" t="s">
        <v>1097</v>
      </c>
    </row>
    <row r="5" spans="1:16" ht="15.75" thickTop="1" x14ac:dyDescent="0.25">
      <c r="A5" s="203" t="s">
        <v>1098</v>
      </c>
      <c r="B5" s="203"/>
      <c r="C5" s="203"/>
      <c r="D5" s="203"/>
      <c r="E5" s="203"/>
      <c r="F5" s="227"/>
      <c r="G5" s="203"/>
      <c r="H5" s="203"/>
      <c r="I5" s="203"/>
      <c r="J5" s="203"/>
      <c r="K5" s="203"/>
      <c r="L5" s="227"/>
      <c r="M5" s="203"/>
      <c r="N5" s="231"/>
      <c r="O5" s="203"/>
      <c r="P5" s="229"/>
    </row>
    <row r="6" spans="1:16" x14ac:dyDescent="0.25">
      <c r="A6" s="206"/>
      <c r="B6" s="206"/>
      <c r="C6" s="206"/>
      <c r="D6" s="206" t="s">
        <v>457</v>
      </c>
      <c r="E6" s="206"/>
      <c r="F6" s="228">
        <v>43555</v>
      </c>
      <c r="G6" s="206"/>
      <c r="H6" s="206" t="s">
        <v>1148</v>
      </c>
      <c r="I6" s="206"/>
      <c r="J6" s="206" t="s">
        <v>355</v>
      </c>
      <c r="K6" s="206"/>
      <c r="L6" s="228">
        <v>43555</v>
      </c>
      <c r="M6" s="206"/>
      <c r="N6" s="232"/>
      <c r="O6" s="206"/>
      <c r="P6" s="211">
        <v>4433.8999999999996</v>
      </c>
    </row>
    <row r="7" spans="1:16" x14ac:dyDescent="0.25">
      <c r="A7" s="206"/>
      <c r="B7" s="206"/>
      <c r="C7" s="206"/>
      <c r="D7" s="206" t="s">
        <v>457</v>
      </c>
      <c r="E7" s="206"/>
      <c r="F7" s="228">
        <v>43555</v>
      </c>
      <c r="G7" s="206"/>
      <c r="H7" s="206" t="s">
        <v>1149</v>
      </c>
      <c r="I7" s="206"/>
      <c r="J7" s="206" t="s">
        <v>404</v>
      </c>
      <c r="K7" s="206"/>
      <c r="L7" s="228">
        <v>43555</v>
      </c>
      <c r="M7" s="206"/>
      <c r="N7" s="232"/>
      <c r="O7" s="206"/>
      <c r="P7" s="211">
        <v>7157.56</v>
      </c>
    </row>
    <row r="8" spans="1:16" x14ac:dyDescent="0.25">
      <c r="A8" s="206"/>
      <c r="B8" s="206"/>
      <c r="C8" s="206"/>
      <c r="D8" s="206" t="s">
        <v>457</v>
      </c>
      <c r="E8" s="206"/>
      <c r="F8" s="228">
        <v>43555</v>
      </c>
      <c r="G8" s="206"/>
      <c r="H8" s="206" t="s">
        <v>1150</v>
      </c>
      <c r="I8" s="206"/>
      <c r="J8" s="206" t="s">
        <v>1039</v>
      </c>
      <c r="K8" s="206"/>
      <c r="L8" s="228">
        <v>43555</v>
      </c>
      <c r="M8" s="206"/>
      <c r="N8" s="232"/>
      <c r="O8" s="206"/>
      <c r="P8" s="211">
        <v>5820</v>
      </c>
    </row>
    <row r="9" spans="1:16" x14ac:dyDescent="0.25">
      <c r="A9" s="206"/>
      <c r="B9" s="206"/>
      <c r="C9" s="206"/>
      <c r="D9" s="206" t="s">
        <v>457</v>
      </c>
      <c r="E9" s="206"/>
      <c r="F9" s="228">
        <v>43544</v>
      </c>
      <c r="G9" s="206"/>
      <c r="H9" s="206" t="s">
        <v>1151</v>
      </c>
      <c r="I9" s="206"/>
      <c r="J9" s="206" t="s">
        <v>352</v>
      </c>
      <c r="K9" s="206"/>
      <c r="L9" s="228">
        <v>43558</v>
      </c>
      <c r="M9" s="206"/>
      <c r="N9" s="232"/>
      <c r="O9" s="206"/>
      <c r="P9" s="211">
        <v>935.9</v>
      </c>
    </row>
    <row r="10" spans="1:16" x14ac:dyDescent="0.25">
      <c r="A10" s="206"/>
      <c r="B10" s="206"/>
      <c r="C10" s="206"/>
      <c r="D10" s="206" t="s">
        <v>457</v>
      </c>
      <c r="E10" s="206"/>
      <c r="F10" s="228">
        <v>43545</v>
      </c>
      <c r="G10" s="206"/>
      <c r="H10" s="206" t="s">
        <v>1152</v>
      </c>
      <c r="I10" s="206"/>
      <c r="J10" s="206" t="s">
        <v>352</v>
      </c>
      <c r="K10" s="206"/>
      <c r="L10" s="228">
        <v>43559</v>
      </c>
      <c r="M10" s="206"/>
      <c r="N10" s="232"/>
      <c r="O10" s="206"/>
      <c r="P10" s="211">
        <v>1211.7</v>
      </c>
    </row>
    <row r="11" spans="1:16" x14ac:dyDescent="0.25">
      <c r="A11" s="206"/>
      <c r="B11" s="206"/>
      <c r="C11" s="206"/>
      <c r="D11" s="206" t="s">
        <v>457</v>
      </c>
      <c r="E11" s="206"/>
      <c r="F11" s="228">
        <v>43546</v>
      </c>
      <c r="G11" s="206"/>
      <c r="H11" s="206" t="s">
        <v>1153</v>
      </c>
      <c r="I11" s="206"/>
      <c r="J11" s="206" t="s">
        <v>352</v>
      </c>
      <c r="K11" s="206"/>
      <c r="L11" s="228">
        <v>43560</v>
      </c>
      <c r="M11" s="206"/>
      <c r="N11" s="232"/>
      <c r="O11" s="206"/>
      <c r="P11" s="211">
        <v>1038.8</v>
      </c>
    </row>
    <row r="12" spans="1:16" x14ac:dyDescent="0.25">
      <c r="A12" s="206"/>
      <c r="B12" s="206"/>
      <c r="C12" s="206"/>
      <c r="D12" s="206" t="s">
        <v>457</v>
      </c>
      <c r="E12" s="206"/>
      <c r="F12" s="228">
        <v>43549</v>
      </c>
      <c r="G12" s="206"/>
      <c r="H12" s="206" t="s">
        <v>1154</v>
      </c>
      <c r="I12" s="206"/>
      <c r="J12" s="206" t="s">
        <v>352</v>
      </c>
      <c r="K12" s="206"/>
      <c r="L12" s="228">
        <v>43563</v>
      </c>
      <c r="M12" s="206"/>
      <c r="N12" s="232"/>
      <c r="O12" s="206"/>
      <c r="P12" s="211">
        <v>914.9</v>
      </c>
    </row>
    <row r="13" spans="1:16" x14ac:dyDescent="0.25">
      <c r="A13" s="206"/>
      <c r="B13" s="206"/>
      <c r="C13" s="206"/>
      <c r="D13" s="206" t="s">
        <v>457</v>
      </c>
      <c r="E13" s="206"/>
      <c r="F13" s="228">
        <v>43550</v>
      </c>
      <c r="G13" s="206"/>
      <c r="H13" s="206" t="s">
        <v>1155</v>
      </c>
      <c r="I13" s="206"/>
      <c r="J13" s="206" t="s">
        <v>352</v>
      </c>
      <c r="K13" s="206"/>
      <c r="L13" s="228">
        <v>43564</v>
      </c>
      <c r="M13" s="206"/>
      <c r="N13" s="232"/>
      <c r="O13" s="206"/>
      <c r="P13" s="211">
        <v>1180.9000000000001</v>
      </c>
    </row>
    <row r="14" spans="1:16" x14ac:dyDescent="0.25">
      <c r="A14" s="206"/>
      <c r="B14" s="206"/>
      <c r="C14" s="206"/>
      <c r="D14" s="206" t="s">
        <v>457</v>
      </c>
      <c r="E14" s="206"/>
      <c r="F14" s="228">
        <v>43547</v>
      </c>
      <c r="G14" s="206"/>
      <c r="H14" s="206" t="s">
        <v>1156</v>
      </c>
      <c r="I14" s="206"/>
      <c r="J14" s="206" t="s">
        <v>1099</v>
      </c>
      <c r="K14" s="206"/>
      <c r="L14" s="228">
        <v>43565</v>
      </c>
      <c r="M14" s="206"/>
      <c r="N14" s="232"/>
      <c r="O14" s="206"/>
      <c r="P14" s="211">
        <v>331.5</v>
      </c>
    </row>
    <row r="15" spans="1:16" x14ac:dyDescent="0.25">
      <c r="A15" s="206"/>
      <c r="B15" s="206"/>
      <c r="C15" s="206"/>
      <c r="D15" s="206" t="s">
        <v>457</v>
      </c>
      <c r="E15" s="206"/>
      <c r="F15" s="228">
        <v>43551</v>
      </c>
      <c r="G15" s="206"/>
      <c r="H15" s="206" t="s">
        <v>1157</v>
      </c>
      <c r="I15" s="206"/>
      <c r="J15" s="206" t="s">
        <v>352</v>
      </c>
      <c r="K15" s="206"/>
      <c r="L15" s="228">
        <v>43565</v>
      </c>
      <c r="M15" s="206"/>
      <c r="N15" s="232"/>
      <c r="O15" s="206"/>
      <c r="P15" s="211">
        <v>1071</v>
      </c>
    </row>
    <row r="16" spans="1:16" x14ac:dyDescent="0.25">
      <c r="A16" s="206"/>
      <c r="B16" s="206"/>
      <c r="C16" s="206"/>
      <c r="D16" s="206" t="s">
        <v>457</v>
      </c>
      <c r="E16" s="206"/>
      <c r="F16" s="228">
        <v>43555</v>
      </c>
      <c r="G16" s="206"/>
      <c r="H16" s="206" t="s">
        <v>1158</v>
      </c>
      <c r="I16" s="206"/>
      <c r="J16" s="206" t="s">
        <v>354</v>
      </c>
      <c r="K16" s="206"/>
      <c r="L16" s="228">
        <v>43565</v>
      </c>
      <c r="M16" s="206"/>
      <c r="N16" s="232"/>
      <c r="O16" s="206"/>
      <c r="P16" s="211">
        <v>56711.39</v>
      </c>
    </row>
    <row r="17" spans="1:16" x14ac:dyDescent="0.25">
      <c r="A17" s="206"/>
      <c r="B17" s="206"/>
      <c r="C17" s="206"/>
      <c r="D17" s="206" t="s">
        <v>457</v>
      </c>
      <c r="E17" s="206"/>
      <c r="F17" s="228">
        <v>43552</v>
      </c>
      <c r="G17" s="206"/>
      <c r="H17" s="206" t="s">
        <v>1159</v>
      </c>
      <c r="I17" s="206"/>
      <c r="J17" s="206" t="s">
        <v>405</v>
      </c>
      <c r="K17" s="206"/>
      <c r="L17" s="228">
        <v>43566</v>
      </c>
      <c r="M17" s="206"/>
      <c r="N17" s="232"/>
      <c r="O17" s="206"/>
      <c r="P17" s="211">
        <v>529.54</v>
      </c>
    </row>
    <row r="18" spans="1:16" x14ac:dyDescent="0.25">
      <c r="A18" s="206"/>
      <c r="B18" s="206"/>
      <c r="C18" s="206"/>
      <c r="D18" s="206" t="s">
        <v>457</v>
      </c>
      <c r="E18" s="206"/>
      <c r="F18" s="228">
        <v>43552</v>
      </c>
      <c r="G18" s="206"/>
      <c r="H18" s="206" t="s">
        <v>1160</v>
      </c>
      <c r="I18" s="206"/>
      <c r="J18" s="206" t="s">
        <v>352</v>
      </c>
      <c r="K18" s="206"/>
      <c r="L18" s="228">
        <v>43566</v>
      </c>
      <c r="M18" s="206"/>
      <c r="N18" s="232"/>
      <c r="O18" s="206"/>
      <c r="P18" s="211">
        <v>39.979999999999997</v>
      </c>
    </row>
    <row r="19" spans="1:16" x14ac:dyDescent="0.25">
      <c r="A19" s="206"/>
      <c r="B19" s="206"/>
      <c r="C19" s="206"/>
      <c r="D19" s="206" t="s">
        <v>457</v>
      </c>
      <c r="E19" s="206"/>
      <c r="F19" s="228">
        <v>43539</v>
      </c>
      <c r="G19" s="206"/>
      <c r="H19" s="206" t="s">
        <v>1161</v>
      </c>
      <c r="I19" s="206"/>
      <c r="J19" s="206" t="s">
        <v>226</v>
      </c>
      <c r="K19" s="206"/>
      <c r="L19" s="228">
        <v>43570</v>
      </c>
      <c r="M19" s="206"/>
      <c r="N19" s="232"/>
      <c r="O19" s="206"/>
      <c r="P19" s="211">
        <v>3382.37</v>
      </c>
    </row>
    <row r="20" spans="1:16" x14ac:dyDescent="0.25">
      <c r="A20" s="206"/>
      <c r="B20" s="206"/>
      <c r="C20" s="206"/>
      <c r="D20" s="206" t="s">
        <v>457</v>
      </c>
      <c r="E20" s="206"/>
      <c r="F20" s="228">
        <v>43552</v>
      </c>
      <c r="G20" s="206"/>
      <c r="H20" s="206" t="s">
        <v>1162</v>
      </c>
      <c r="I20" s="206"/>
      <c r="J20" s="206" t="s">
        <v>348</v>
      </c>
      <c r="K20" s="206"/>
      <c r="L20" s="228">
        <v>43570</v>
      </c>
      <c r="M20" s="206"/>
      <c r="N20" s="232"/>
      <c r="O20" s="206"/>
      <c r="P20" s="211">
        <v>844.87</v>
      </c>
    </row>
    <row r="21" spans="1:16" x14ac:dyDescent="0.25">
      <c r="A21" s="206"/>
      <c r="B21" s="206"/>
      <c r="C21" s="206"/>
      <c r="D21" s="206" t="s">
        <v>457</v>
      </c>
      <c r="E21" s="206"/>
      <c r="F21" s="228">
        <v>43543</v>
      </c>
      <c r="G21" s="206"/>
      <c r="H21" s="206" t="s">
        <v>1163</v>
      </c>
      <c r="I21" s="206"/>
      <c r="J21" s="206" t="s">
        <v>1100</v>
      </c>
      <c r="K21" s="206"/>
      <c r="L21" s="228">
        <v>43573</v>
      </c>
      <c r="M21" s="206"/>
      <c r="N21" s="232"/>
      <c r="O21" s="206"/>
      <c r="P21" s="211">
        <v>454.77</v>
      </c>
    </row>
    <row r="22" spans="1:16" x14ac:dyDescent="0.25">
      <c r="A22" s="206"/>
      <c r="B22" s="206"/>
      <c r="C22" s="206"/>
      <c r="D22" s="206" t="s">
        <v>457</v>
      </c>
      <c r="E22" s="206"/>
      <c r="F22" s="228">
        <v>43544</v>
      </c>
      <c r="G22" s="206"/>
      <c r="H22" s="206" t="s">
        <v>1164</v>
      </c>
      <c r="I22" s="206"/>
      <c r="J22" s="206" t="s">
        <v>356</v>
      </c>
      <c r="K22" s="206"/>
      <c r="L22" s="228">
        <v>43575</v>
      </c>
      <c r="M22" s="206"/>
      <c r="N22" s="232"/>
      <c r="O22" s="206"/>
      <c r="P22" s="211">
        <v>126.48</v>
      </c>
    </row>
    <row r="23" spans="1:16" ht="15.75" thickBot="1" x14ac:dyDescent="0.3">
      <c r="A23" s="206"/>
      <c r="B23" s="206"/>
      <c r="C23" s="206"/>
      <c r="D23" s="206" t="s">
        <v>457</v>
      </c>
      <c r="E23" s="206"/>
      <c r="F23" s="228">
        <v>43544</v>
      </c>
      <c r="G23" s="206"/>
      <c r="H23" s="206" t="s">
        <v>1165</v>
      </c>
      <c r="I23" s="206"/>
      <c r="J23" s="206" t="s">
        <v>356</v>
      </c>
      <c r="K23" s="206"/>
      <c r="L23" s="228">
        <v>43575</v>
      </c>
      <c r="M23" s="206"/>
      <c r="N23" s="232"/>
      <c r="O23" s="206"/>
      <c r="P23" s="213">
        <v>97.45</v>
      </c>
    </row>
    <row r="24" spans="1:16" x14ac:dyDescent="0.25">
      <c r="A24" s="206" t="s">
        <v>1104</v>
      </c>
      <c r="B24" s="206"/>
      <c r="C24" s="206"/>
      <c r="D24" s="206"/>
      <c r="E24" s="206"/>
      <c r="F24" s="228"/>
      <c r="G24" s="206"/>
      <c r="H24" s="206"/>
      <c r="I24" s="206"/>
      <c r="J24" s="206"/>
      <c r="K24" s="206"/>
      <c r="L24" s="228"/>
      <c r="M24" s="206"/>
      <c r="N24" s="232"/>
      <c r="O24" s="206"/>
      <c r="P24" s="211">
        <f>ROUND(SUM(P5:P23),5)</f>
        <v>86283.01</v>
      </c>
    </row>
    <row r="25" spans="1:16" x14ac:dyDescent="0.25">
      <c r="A25" s="203" t="s">
        <v>1105</v>
      </c>
      <c r="B25" s="203"/>
      <c r="C25" s="203"/>
      <c r="D25" s="203"/>
      <c r="E25" s="203"/>
      <c r="F25" s="227"/>
      <c r="G25" s="203"/>
      <c r="H25" s="203"/>
      <c r="I25" s="203"/>
      <c r="J25" s="203"/>
      <c r="K25" s="203"/>
      <c r="L25" s="227"/>
      <c r="M25" s="203"/>
      <c r="N25" s="231"/>
      <c r="O25" s="203"/>
      <c r="P25" s="229"/>
    </row>
    <row r="26" spans="1:16" x14ac:dyDescent="0.25">
      <c r="A26" s="206"/>
      <c r="B26" s="206"/>
      <c r="C26" s="206"/>
      <c r="D26" s="206" t="s">
        <v>457</v>
      </c>
      <c r="E26" s="206"/>
      <c r="F26" s="228">
        <v>43537</v>
      </c>
      <c r="G26" s="206"/>
      <c r="H26" s="206" t="s">
        <v>1166</v>
      </c>
      <c r="I26" s="206"/>
      <c r="J26" s="206" t="s">
        <v>406</v>
      </c>
      <c r="K26" s="206"/>
      <c r="L26" s="228">
        <v>43537</v>
      </c>
      <c r="M26" s="206"/>
      <c r="N26" s="232">
        <v>18</v>
      </c>
      <c r="O26" s="206"/>
      <c r="P26" s="211">
        <v>277.8</v>
      </c>
    </row>
    <row r="27" spans="1:16" x14ac:dyDescent="0.25">
      <c r="A27" s="206"/>
      <c r="B27" s="206"/>
      <c r="C27" s="206"/>
      <c r="D27" s="206" t="s">
        <v>457</v>
      </c>
      <c r="E27" s="206"/>
      <c r="F27" s="228">
        <v>43538</v>
      </c>
      <c r="G27" s="206"/>
      <c r="H27" s="206" t="s">
        <v>1137</v>
      </c>
      <c r="I27" s="206"/>
      <c r="J27" s="206" t="s">
        <v>407</v>
      </c>
      <c r="K27" s="206"/>
      <c r="L27" s="228">
        <v>43538</v>
      </c>
      <c r="M27" s="206"/>
      <c r="N27" s="232">
        <v>17</v>
      </c>
      <c r="O27" s="206"/>
      <c r="P27" s="211">
        <v>3651.41</v>
      </c>
    </row>
    <row r="28" spans="1:16" x14ac:dyDescent="0.25">
      <c r="A28" s="206"/>
      <c r="B28" s="206"/>
      <c r="C28" s="206"/>
      <c r="D28" s="206" t="s">
        <v>457</v>
      </c>
      <c r="E28" s="206"/>
      <c r="F28" s="228">
        <v>43539</v>
      </c>
      <c r="G28" s="206"/>
      <c r="H28" s="206" t="s">
        <v>1167</v>
      </c>
      <c r="I28" s="206"/>
      <c r="J28" s="206" t="s">
        <v>353</v>
      </c>
      <c r="K28" s="206"/>
      <c r="L28" s="228">
        <v>43539</v>
      </c>
      <c r="M28" s="206"/>
      <c r="N28" s="232">
        <v>16</v>
      </c>
      <c r="O28" s="206"/>
      <c r="P28" s="211">
        <v>744.33</v>
      </c>
    </row>
    <row r="29" spans="1:16" ht="15.75" thickBot="1" x14ac:dyDescent="0.3">
      <c r="A29" s="206"/>
      <c r="B29" s="206"/>
      <c r="C29" s="206"/>
      <c r="D29" s="206" t="s">
        <v>457</v>
      </c>
      <c r="E29" s="206"/>
      <c r="F29" s="228">
        <v>43553</v>
      </c>
      <c r="G29" s="206"/>
      <c r="H29" s="206" t="s">
        <v>1168</v>
      </c>
      <c r="I29" s="206"/>
      <c r="J29" s="206" t="s">
        <v>351</v>
      </c>
      <c r="K29" s="206"/>
      <c r="L29" s="228">
        <v>43553</v>
      </c>
      <c r="M29" s="206"/>
      <c r="N29" s="232">
        <v>2</v>
      </c>
      <c r="O29" s="206"/>
      <c r="P29" s="213">
        <v>128.9</v>
      </c>
    </row>
    <row r="30" spans="1:16" x14ac:dyDescent="0.25">
      <c r="A30" s="206" t="s">
        <v>1106</v>
      </c>
      <c r="B30" s="206"/>
      <c r="C30" s="206"/>
      <c r="D30" s="206"/>
      <c r="E30" s="206"/>
      <c r="F30" s="228"/>
      <c r="G30" s="206"/>
      <c r="H30" s="206"/>
      <c r="I30" s="206"/>
      <c r="J30" s="206"/>
      <c r="K30" s="206"/>
      <c r="L30" s="228"/>
      <c r="M30" s="206"/>
      <c r="N30" s="232"/>
      <c r="O30" s="206"/>
      <c r="P30" s="211">
        <f>ROUND(SUM(P25:P29),5)</f>
        <v>4802.4399999999996</v>
      </c>
    </row>
    <row r="31" spans="1:16" x14ac:dyDescent="0.25">
      <c r="A31" s="203" t="s">
        <v>1107</v>
      </c>
      <c r="B31" s="203"/>
      <c r="C31" s="203"/>
      <c r="D31" s="203"/>
      <c r="E31" s="203"/>
      <c r="F31" s="227"/>
      <c r="G31" s="203"/>
      <c r="H31" s="203"/>
      <c r="I31" s="203"/>
      <c r="J31" s="203"/>
      <c r="K31" s="203"/>
      <c r="L31" s="227"/>
      <c r="M31" s="203"/>
      <c r="N31" s="231"/>
      <c r="O31" s="203"/>
      <c r="P31" s="229"/>
    </row>
    <row r="32" spans="1:16" x14ac:dyDescent="0.25">
      <c r="A32" s="206" t="s">
        <v>1108</v>
      </c>
      <c r="B32" s="206"/>
      <c r="C32" s="206"/>
      <c r="D32" s="206"/>
      <c r="E32" s="206"/>
      <c r="F32" s="228"/>
      <c r="G32" s="206"/>
      <c r="H32" s="206"/>
      <c r="I32" s="206"/>
      <c r="J32" s="206"/>
      <c r="K32" s="206"/>
      <c r="L32" s="228"/>
      <c r="M32" s="206"/>
      <c r="N32" s="232"/>
      <c r="O32" s="206"/>
      <c r="P32" s="211"/>
    </row>
    <row r="33" spans="1:17" x14ac:dyDescent="0.25">
      <c r="A33" s="203" t="s">
        <v>1109</v>
      </c>
      <c r="B33" s="203"/>
      <c r="C33" s="203"/>
      <c r="D33" s="203"/>
      <c r="E33" s="203"/>
      <c r="F33" s="227"/>
      <c r="G33" s="203"/>
      <c r="H33" s="203"/>
      <c r="I33" s="203"/>
      <c r="J33" s="203"/>
      <c r="K33" s="203"/>
      <c r="L33" s="227"/>
      <c r="M33" s="203"/>
      <c r="N33" s="231"/>
      <c r="O33" s="203"/>
      <c r="P33" s="229"/>
    </row>
    <row r="34" spans="1:17" x14ac:dyDescent="0.25">
      <c r="A34" s="206" t="s">
        <v>1110</v>
      </c>
      <c r="B34" s="206"/>
      <c r="C34" s="206"/>
      <c r="D34" s="206"/>
      <c r="E34" s="206"/>
      <c r="F34" s="228"/>
      <c r="G34" s="206"/>
      <c r="H34" s="206"/>
      <c r="I34" s="206"/>
      <c r="J34" s="206"/>
      <c r="K34" s="206"/>
      <c r="L34" s="228"/>
      <c r="M34" s="206"/>
      <c r="N34" s="232"/>
      <c r="O34" s="206"/>
      <c r="P34" s="211"/>
    </row>
    <row r="35" spans="1:17" x14ac:dyDescent="0.25">
      <c r="A35" s="203" t="s">
        <v>1111</v>
      </c>
      <c r="B35" s="203"/>
      <c r="C35" s="203"/>
      <c r="D35" s="203"/>
      <c r="E35" s="203"/>
      <c r="F35" s="227"/>
      <c r="G35" s="203"/>
      <c r="H35" s="203"/>
      <c r="I35" s="203"/>
      <c r="J35" s="203"/>
      <c r="K35" s="203"/>
      <c r="L35" s="227"/>
      <c r="M35" s="203"/>
      <c r="N35" s="231"/>
      <c r="O35" s="203"/>
      <c r="P35" s="229"/>
    </row>
    <row r="36" spans="1:17" ht="15.75" thickBot="1" x14ac:dyDescent="0.3">
      <c r="A36" s="222"/>
      <c r="B36" s="206"/>
      <c r="C36" s="206"/>
      <c r="D36" s="206" t="s">
        <v>364</v>
      </c>
      <c r="E36" s="206"/>
      <c r="F36" s="228">
        <v>43435</v>
      </c>
      <c r="G36" s="206"/>
      <c r="H36" s="206" t="s">
        <v>1075</v>
      </c>
      <c r="I36" s="206"/>
      <c r="J36" s="206" t="s">
        <v>348</v>
      </c>
      <c r="K36" s="206"/>
      <c r="L36" s="228"/>
      <c r="M36" s="206"/>
      <c r="N36" s="232"/>
      <c r="O36" s="206"/>
      <c r="P36" s="209">
        <v>-43.03</v>
      </c>
      <c r="Q36" s="198" t="s">
        <v>1628</v>
      </c>
    </row>
    <row r="37" spans="1:17" ht="15.75" thickBot="1" x14ac:dyDescent="0.3">
      <c r="A37" s="206" t="s">
        <v>1112</v>
      </c>
      <c r="B37" s="206"/>
      <c r="C37" s="206"/>
      <c r="D37" s="206"/>
      <c r="E37" s="206"/>
      <c r="F37" s="228"/>
      <c r="G37" s="206"/>
      <c r="H37" s="206"/>
      <c r="I37" s="206"/>
      <c r="J37" s="206"/>
      <c r="K37" s="206"/>
      <c r="L37" s="228"/>
      <c r="M37" s="206"/>
      <c r="N37" s="232"/>
      <c r="O37" s="206"/>
      <c r="P37" s="207">
        <f>ROUND(SUM(P35:P36),5)</f>
        <v>-43.03</v>
      </c>
    </row>
    <row r="38" spans="1:17" s="201" customFormat="1" ht="12" thickBot="1" x14ac:dyDescent="0.25">
      <c r="A38" s="203" t="s">
        <v>347</v>
      </c>
      <c r="B38" s="203"/>
      <c r="C38" s="203"/>
      <c r="D38" s="203"/>
      <c r="E38" s="203"/>
      <c r="F38" s="227"/>
      <c r="G38" s="203"/>
      <c r="H38" s="203"/>
      <c r="I38" s="203"/>
      <c r="J38" s="203"/>
      <c r="K38" s="203"/>
      <c r="L38" s="227"/>
      <c r="M38" s="203"/>
      <c r="N38" s="231"/>
      <c r="O38" s="203"/>
      <c r="P38" s="204">
        <f>ROUND(P24+P30+P32+P34+P37,5)</f>
        <v>91042.42</v>
      </c>
    </row>
    <row r="39" spans="1:17" ht="15.75" thickTop="1" x14ac:dyDescent="0.25"/>
  </sheetData>
  <pageMargins left="0.7" right="0.7" top="0.75" bottom="0.75" header="0.1" footer="0.3"/>
  <pageSetup orientation="portrait" horizontalDpi="4294967293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126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11265" r:id="rId4" name="FILTER"/>
      </mc:Fallback>
    </mc:AlternateContent>
    <mc:AlternateContent xmlns:mc="http://schemas.openxmlformats.org/markup-compatibility/2006">
      <mc:Choice Requires="x14">
        <control shapeId="1126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11266" r:id="rId6" name="HEAD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3FC68-270E-4743-B743-080B51637C9F}">
  <sheetPr codeName="Sheet2"/>
  <dimension ref="A1:U1552"/>
  <sheetViews>
    <sheetView workbookViewId="0">
      <pane xSplit="4" ySplit="4" topLeftCell="E5" activePane="bottomRight" state="frozenSplit"/>
      <selection pane="topRight" activeCell="E1" sqref="E1"/>
      <selection pane="bottomLeft" activeCell="A5" sqref="A5"/>
      <selection pane="bottomRight" activeCell="M29" sqref="M29"/>
    </sheetView>
  </sheetViews>
  <sheetFormatPr defaultRowHeight="15" x14ac:dyDescent="0.25"/>
  <cols>
    <col min="1" max="3" width="3" style="199" customWidth="1"/>
    <col min="4" max="4" width="41.28515625" style="199" customWidth="1"/>
    <col min="5" max="6" width="2.28515625" style="199" customWidth="1"/>
    <col min="7" max="7" width="14.28515625" style="199" bestFit="1" customWidth="1"/>
    <col min="8" max="8" width="2.28515625" style="199" customWidth="1"/>
    <col min="9" max="9" width="8.7109375" style="199" bestFit="1" customWidth="1"/>
    <col min="10" max="10" width="2.28515625" style="199" customWidth="1"/>
    <col min="11" max="11" width="19" style="199" bestFit="1" customWidth="1"/>
    <col min="12" max="12" width="2.28515625" style="199" customWidth="1"/>
    <col min="13" max="13" width="30.7109375" style="199" customWidth="1"/>
    <col min="14" max="14" width="2.28515625" style="199" customWidth="1"/>
    <col min="15" max="15" width="30.7109375" style="199" customWidth="1"/>
    <col min="16" max="16" width="2.28515625" style="199" customWidth="1"/>
    <col min="17" max="17" width="30.7109375" style="199" customWidth="1"/>
    <col min="18" max="18" width="2.28515625" style="199" customWidth="1"/>
    <col min="19" max="19" width="9.28515625" style="199" bestFit="1" customWidth="1"/>
    <col min="20" max="20" width="2.28515625" style="199" customWidth="1"/>
    <col min="21" max="21" width="11.5703125" style="199" bestFit="1" customWidth="1"/>
    <col min="22" max="16384" width="9.140625" style="198"/>
  </cols>
  <sheetData>
    <row r="1" spans="1:21" ht="15.75" x14ac:dyDescent="0.25">
      <c r="A1" s="226" t="s">
        <v>76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1"/>
    </row>
    <row r="2" spans="1:21" ht="18" x14ac:dyDescent="0.25">
      <c r="A2" s="225" t="s">
        <v>357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4"/>
    </row>
    <row r="3" spans="1:21" x14ac:dyDescent="0.25">
      <c r="A3" s="223" t="s">
        <v>1145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1" t="s">
        <v>78</v>
      </c>
    </row>
    <row r="4" spans="1:21" s="216" customFormat="1" ht="15.75" thickBot="1" x14ac:dyDescent="0.3">
      <c r="A4" s="218"/>
      <c r="B4" s="218"/>
      <c r="C4" s="218"/>
      <c r="D4" s="218"/>
      <c r="E4" s="218"/>
      <c r="F4" s="218"/>
      <c r="G4" s="230" t="s">
        <v>358</v>
      </c>
      <c r="H4" s="218"/>
      <c r="I4" s="230" t="s">
        <v>359</v>
      </c>
      <c r="J4" s="218"/>
      <c r="K4" s="230" t="s">
        <v>360</v>
      </c>
      <c r="L4" s="218"/>
      <c r="M4" s="230" t="s">
        <v>361</v>
      </c>
      <c r="N4" s="218"/>
      <c r="O4" s="230" t="s">
        <v>362</v>
      </c>
      <c r="P4" s="218"/>
      <c r="Q4" s="230" t="s">
        <v>363</v>
      </c>
      <c r="R4" s="218"/>
      <c r="S4" s="230" t="s">
        <v>1178</v>
      </c>
      <c r="T4" s="218"/>
      <c r="U4" s="230" t="s">
        <v>365</v>
      </c>
    </row>
    <row r="5" spans="1:21" ht="15.75" thickTop="1" x14ac:dyDescent="0.25">
      <c r="A5" s="203"/>
      <c r="B5" s="203" t="s">
        <v>366</v>
      </c>
      <c r="C5" s="203"/>
      <c r="D5" s="203"/>
      <c r="E5" s="203"/>
      <c r="F5" s="203"/>
      <c r="G5" s="203"/>
      <c r="H5" s="203"/>
      <c r="I5" s="227"/>
      <c r="J5" s="203"/>
      <c r="K5" s="203"/>
      <c r="L5" s="203"/>
      <c r="M5" s="203"/>
      <c r="N5" s="203"/>
      <c r="O5" s="203"/>
      <c r="P5" s="203"/>
      <c r="Q5" s="203"/>
      <c r="R5" s="203"/>
      <c r="S5" s="229"/>
      <c r="T5" s="203"/>
      <c r="U5" s="229">
        <v>0</v>
      </c>
    </row>
    <row r="6" spans="1:21" x14ac:dyDescent="0.25">
      <c r="A6" s="206"/>
      <c r="B6" s="206" t="s">
        <v>367</v>
      </c>
      <c r="C6" s="206"/>
      <c r="D6" s="206"/>
      <c r="E6" s="206"/>
      <c r="F6" s="206"/>
      <c r="G6" s="206"/>
      <c r="H6" s="206"/>
      <c r="I6" s="228"/>
      <c r="J6" s="206"/>
      <c r="K6" s="206"/>
      <c r="L6" s="206"/>
      <c r="M6" s="206"/>
      <c r="N6" s="206"/>
      <c r="O6" s="206"/>
      <c r="P6" s="206"/>
      <c r="Q6" s="206"/>
      <c r="R6" s="206"/>
      <c r="S6" s="211"/>
      <c r="T6" s="206"/>
      <c r="U6" s="211">
        <f>U5</f>
        <v>0</v>
      </c>
    </row>
    <row r="7" spans="1:21" x14ac:dyDescent="0.25">
      <c r="A7" s="203"/>
      <c r="B7" s="203" t="s">
        <v>368</v>
      </c>
      <c r="C7" s="203"/>
      <c r="D7" s="203"/>
      <c r="E7" s="203"/>
      <c r="F7" s="203"/>
      <c r="G7" s="203"/>
      <c r="H7" s="203"/>
      <c r="I7" s="227"/>
      <c r="J7" s="203"/>
      <c r="K7" s="203"/>
      <c r="L7" s="203"/>
      <c r="M7" s="203"/>
      <c r="N7" s="203"/>
      <c r="O7" s="203"/>
      <c r="P7" s="203"/>
      <c r="Q7" s="203"/>
      <c r="R7" s="203"/>
      <c r="S7" s="229"/>
      <c r="T7" s="203"/>
      <c r="U7" s="229">
        <v>0</v>
      </c>
    </row>
    <row r="8" spans="1:21" x14ac:dyDescent="0.25">
      <c r="A8" s="206"/>
      <c r="B8" s="206" t="s">
        <v>369</v>
      </c>
      <c r="C8" s="206"/>
      <c r="D8" s="206"/>
      <c r="E8" s="206"/>
      <c r="F8" s="206"/>
      <c r="G8" s="206"/>
      <c r="H8" s="206"/>
      <c r="I8" s="228"/>
      <c r="J8" s="206"/>
      <c r="K8" s="206"/>
      <c r="L8" s="206"/>
      <c r="M8" s="206"/>
      <c r="N8" s="206"/>
      <c r="O8" s="206"/>
      <c r="P8" s="206"/>
      <c r="Q8" s="206"/>
      <c r="R8" s="206"/>
      <c r="S8" s="211"/>
      <c r="T8" s="206"/>
      <c r="U8" s="211">
        <f>U7</f>
        <v>0</v>
      </c>
    </row>
    <row r="9" spans="1:21" x14ac:dyDescent="0.25">
      <c r="A9" s="203"/>
      <c r="B9" s="203" t="s">
        <v>372</v>
      </c>
      <c r="C9" s="203"/>
      <c r="D9" s="203"/>
      <c r="E9" s="203"/>
      <c r="F9" s="203"/>
      <c r="G9" s="203"/>
      <c r="H9" s="203"/>
      <c r="I9" s="227"/>
      <c r="J9" s="203"/>
      <c r="K9" s="203"/>
      <c r="L9" s="203"/>
      <c r="M9" s="203"/>
      <c r="N9" s="203"/>
      <c r="O9" s="203"/>
      <c r="P9" s="203"/>
      <c r="Q9" s="203"/>
      <c r="R9" s="203"/>
      <c r="S9" s="229"/>
      <c r="T9" s="203"/>
      <c r="U9" s="229">
        <v>0</v>
      </c>
    </row>
    <row r="10" spans="1:21" x14ac:dyDescent="0.25">
      <c r="A10" s="206"/>
      <c r="B10" s="206" t="s">
        <v>373</v>
      </c>
      <c r="C10" s="206"/>
      <c r="D10" s="206"/>
      <c r="E10" s="206"/>
      <c r="F10" s="206"/>
      <c r="G10" s="206"/>
      <c r="H10" s="206"/>
      <c r="I10" s="228"/>
      <c r="J10" s="206"/>
      <c r="K10" s="206"/>
      <c r="L10" s="206"/>
      <c r="M10" s="206"/>
      <c r="N10" s="206"/>
      <c r="O10" s="206"/>
      <c r="P10" s="206"/>
      <c r="Q10" s="206"/>
      <c r="R10" s="206"/>
      <c r="S10" s="211"/>
      <c r="T10" s="206"/>
      <c r="U10" s="211">
        <f>U9</f>
        <v>0</v>
      </c>
    </row>
    <row r="11" spans="1:21" x14ac:dyDescent="0.25">
      <c r="A11" s="203"/>
      <c r="B11" s="203" t="s">
        <v>374</v>
      </c>
      <c r="C11" s="203"/>
      <c r="D11" s="203"/>
      <c r="E11" s="203"/>
      <c r="F11" s="203"/>
      <c r="G11" s="203"/>
      <c r="H11" s="203"/>
      <c r="I11" s="227"/>
      <c r="J11" s="203"/>
      <c r="K11" s="203"/>
      <c r="L11" s="203"/>
      <c r="M11" s="203"/>
      <c r="N11" s="203"/>
      <c r="O11" s="203"/>
      <c r="P11" s="203"/>
      <c r="Q11" s="203"/>
      <c r="R11" s="203"/>
      <c r="S11" s="229"/>
      <c r="T11" s="203"/>
      <c r="U11" s="229">
        <v>0</v>
      </c>
    </row>
    <row r="12" spans="1:21" x14ac:dyDescent="0.25">
      <c r="A12" s="206"/>
      <c r="B12" s="206" t="s">
        <v>375</v>
      </c>
      <c r="C12" s="206"/>
      <c r="D12" s="206"/>
      <c r="E12" s="206"/>
      <c r="F12" s="206"/>
      <c r="G12" s="206"/>
      <c r="H12" s="206"/>
      <c r="I12" s="228"/>
      <c r="J12" s="206"/>
      <c r="K12" s="206"/>
      <c r="L12" s="206"/>
      <c r="M12" s="206"/>
      <c r="N12" s="206"/>
      <c r="O12" s="206"/>
      <c r="P12" s="206"/>
      <c r="Q12" s="206"/>
      <c r="R12" s="206"/>
      <c r="S12" s="211"/>
      <c r="T12" s="206"/>
      <c r="U12" s="211">
        <f>U11</f>
        <v>0</v>
      </c>
    </row>
    <row r="13" spans="1:21" x14ac:dyDescent="0.25">
      <c r="A13" s="203"/>
      <c r="B13" s="203" t="s">
        <v>376</v>
      </c>
      <c r="C13" s="203"/>
      <c r="D13" s="203"/>
      <c r="E13" s="203"/>
      <c r="F13" s="203"/>
      <c r="G13" s="203"/>
      <c r="H13" s="203"/>
      <c r="I13" s="227"/>
      <c r="J13" s="203"/>
      <c r="K13" s="203"/>
      <c r="L13" s="203"/>
      <c r="M13" s="203"/>
      <c r="N13" s="203"/>
      <c r="O13" s="203"/>
      <c r="P13" s="203"/>
      <c r="Q13" s="203"/>
      <c r="R13" s="203"/>
      <c r="S13" s="229"/>
      <c r="T13" s="203"/>
      <c r="U13" s="229">
        <v>0</v>
      </c>
    </row>
    <row r="14" spans="1:21" x14ac:dyDescent="0.25">
      <c r="A14" s="206"/>
      <c r="B14" s="206" t="s">
        <v>377</v>
      </c>
      <c r="C14" s="206"/>
      <c r="D14" s="206"/>
      <c r="E14" s="206"/>
      <c r="F14" s="206"/>
      <c r="G14" s="206"/>
      <c r="H14" s="206"/>
      <c r="I14" s="228"/>
      <c r="J14" s="206"/>
      <c r="K14" s="206"/>
      <c r="L14" s="206"/>
      <c r="M14" s="206"/>
      <c r="N14" s="206"/>
      <c r="O14" s="206"/>
      <c r="P14" s="206"/>
      <c r="Q14" s="206"/>
      <c r="R14" s="206"/>
      <c r="S14" s="211"/>
      <c r="T14" s="206"/>
      <c r="U14" s="211">
        <f>U13</f>
        <v>0</v>
      </c>
    </row>
    <row r="15" spans="1:21" x14ac:dyDescent="0.25">
      <c r="A15" s="203"/>
      <c r="B15" s="203" t="s">
        <v>378</v>
      </c>
      <c r="C15" s="203"/>
      <c r="D15" s="203"/>
      <c r="E15" s="203"/>
      <c r="F15" s="203"/>
      <c r="G15" s="203"/>
      <c r="H15" s="203"/>
      <c r="I15" s="227"/>
      <c r="J15" s="203"/>
      <c r="K15" s="203"/>
      <c r="L15" s="203"/>
      <c r="M15" s="203"/>
      <c r="N15" s="203"/>
      <c r="O15" s="203"/>
      <c r="P15" s="203"/>
      <c r="Q15" s="203"/>
      <c r="R15" s="203"/>
      <c r="S15" s="229"/>
      <c r="T15" s="203"/>
      <c r="U15" s="229">
        <v>0</v>
      </c>
    </row>
    <row r="16" spans="1:21" x14ac:dyDescent="0.25">
      <c r="A16" s="206"/>
      <c r="B16" s="206" t="s">
        <v>379</v>
      </c>
      <c r="C16" s="206"/>
      <c r="D16" s="206"/>
      <c r="E16" s="206"/>
      <c r="F16" s="206"/>
      <c r="G16" s="206"/>
      <c r="H16" s="206"/>
      <c r="I16" s="228"/>
      <c r="J16" s="206"/>
      <c r="K16" s="206"/>
      <c r="L16" s="206"/>
      <c r="M16" s="206"/>
      <c r="N16" s="206"/>
      <c r="O16" s="206"/>
      <c r="P16" s="206"/>
      <c r="Q16" s="206"/>
      <c r="R16" s="206"/>
      <c r="S16" s="211"/>
      <c r="T16" s="206"/>
      <c r="U16" s="211">
        <f>U15</f>
        <v>0</v>
      </c>
    </row>
    <row r="17" spans="1:21" x14ac:dyDescent="0.25">
      <c r="A17" s="203"/>
      <c r="B17" s="203" t="s">
        <v>290</v>
      </c>
      <c r="C17" s="203"/>
      <c r="D17" s="203"/>
      <c r="E17" s="203"/>
      <c r="F17" s="203"/>
      <c r="G17" s="203"/>
      <c r="H17" s="203"/>
      <c r="I17" s="227"/>
      <c r="J17" s="203"/>
      <c r="K17" s="203"/>
      <c r="L17" s="203"/>
      <c r="M17" s="203"/>
      <c r="N17" s="203"/>
      <c r="O17" s="203"/>
      <c r="P17" s="203"/>
      <c r="Q17" s="203"/>
      <c r="R17" s="203"/>
      <c r="S17" s="229"/>
      <c r="T17" s="203"/>
      <c r="U17" s="229">
        <v>270246.08</v>
      </c>
    </row>
    <row r="18" spans="1:21" x14ac:dyDescent="0.25">
      <c r="A18" s="206"/>
      <c r="B18" s="206"/>
      <c r="C18" s="206"/>
      <c r="D18" s="206"/>
      <c r="E18" s="206"/>
      <c r="F18" s="206"/>
      <c r="G18" s="206" t="s">
        <v>380</v>
      </c>
      <c r="H18" s="206"/>
      <c r="I18" s="228">
        <v>43525</v>
      </c>
      <c r="J18" s="206"/>
      <c r="K18" s="206" t="s">
        <v>1179</v>
      </c>
      <c r="L18" s="206"/>
      <c r="M18" s="206" t="s">
        <v>381</v>
      </c>
      <c r="N18" s="206"/>
      <c r="O18" s="206" t="s">
        <v>1180</v>
      </c>
      <c r="P18" s="206"/>
      <c r="Q18" s="206" t="s">
        <v>297</v>
      </c>
      <c r="R18" s="206"/>
      <c r="S18" s="211">
        <v>-1525.05</v>
      </c>
      <c r="T18" s="206"/>
      <c r="U18" s="211">
        <f t="shared" ref="U18:U46" si="0">ROUND(U17+S18,5)</f>
        <v>268721.03000000003</v>
      </c>
    </row>
    <row r="19" spans="1:21" x14ac:dyDescent="0.25">
      <c r="A19" s="206"/>
      <c r="B19" s="206"/>
      <c r="C19" s="206"/>
      <c r="D19" s="206"/>
      <c r="E19" s="206"/>
      <c r="F19" s="206"/>
      <c r="G19" s="206" t="s">
        <v>380</v>
      </c>
      <c r="H19" s="206"/>
      <c r="I19" s="228">
        <v>43528</v>
      </c>
      <c r="J19" s="206"/>
      <c r="K19" s="206" t="s">
        <v>1181</v>
      </c>
      <c r="L19" s="206"/>
      <c r="M19" s="206" t="s">
        <v>381</v>
      </c>
      <c r="N19" s="206"/>
      <c r="O19" s="206" t="s">
        <v>1182</v>
      </c>
      <c r="P19" s="206"/>
      <c r="Q19" s="206" t="s">
        <v>297</v>
      </c>
      <c r="R19" s="206"/>
      <c r="S19" s="211">
        <v>-3382.37</v>
      </c>
      <c r="T19" s="206"/>
      <c r="U19" s="211">
        <f t="shared" si="0"/>
        <v>265338.65999999997</v>
      </c>
    </row>
    <row r="20" spans="1:21" x14ac:dyDescent="0.25">
      <c r="A20" s="206"/>
      <c r="B20" s="206"/>
      <c r="C20" s="206"/>
      <c r="D20" s="206"/>
      <c r="E20" s="206"/>
      <c r="F20" s="206"/>
      <c r="G20" s="206" t="s">
        <v>383</v>
      </c>
      <c r="H20" s="206"/>
      <c r="I20" s="228">
        <v>43531</v>
      </c>
      <c r="J20" s="206"/>
      <c r="K20" s="206" t="s">
        <v>386</v>
      </c>
      <c r="L20" s="206"/>
      <c r="M20" s="206" t="s">
        <v>388</v>
      </c>
      <c r="N20" s="206"/>
      <c r="O20" s="206" t="s">
        <v>1183</v>
      </c>
      <c r="P20" s="206"/>
      <c r="Q20" s="206" t="s">
        <v>328</v>
      </c>
      <c r="R20" s="206"/>
      <c r="S20" s="211">
        <v>-2675</v>
      </c>
      <c r="T20" s="206"/>
      <c r="U20" s="211">
        <f t="shared" si="0"/>
        <v>262663.65999999997</v>
      </c>
    </row>
    <row r="21" spans="1:21" x14ac:dyDescent="0.25">
      <c r="A21" s="206"/>
      <c r="B21" s="206"/>
      <c r="C21" s="206"/>
      <c r="D21" s="206"/>
      <c r="E21" s="206"/>
      <c r="F21" s="206"/>
      <c r="G21" s="206" t="s">
        <v>384</v>
      </c>
      <c r="H21" s="206"/>
      <c r="I21" s="228">
        <v>43532</v>
      </c>
      <c r="J21" s="206"/>
      <c r="K21" s="206" t="s">
        <v>1051</v>
      </c>
      <c r="L21" s="206"/>
      <c r="M21" s="206" t="s">
        <v>385</v>
      </c>
      <c r="N21" s="206"/>
      <c r="O21" s="206" t="s">
        <v>1113</v>
      </c>
      <c r="P21" s="206"/>
      <c r="Q21" s="206" t="s">
        <v>291</v>
      </c>
      <c r="R21" s="206"/>
      <c r="S21" s="211">
        <v>-1974.07</v>
      </c>
      <c r="T21" s="206"/>
      <c r="U21" s="211">
        <f t="shared" si="0"/>
        <v>260689.59</v>
      </c>
    </row>
    <row r="22" spans="1:21" x14ac:dyDescent="0.25">
      <c r="A22" s="206"/>
      <c r="B22" s="206"/>
      <c r="C22" s="206"/>
      <c r="D22" s="206"/>
      <c r="E22" s="206"/>
      <c r="F22" s="206"/>
      <c r="G22" s="206" t="s">
        <v>380</v>
      </c>
      <c r="H22" s="206"/>
      <c r="I22" s="228">
        <v>43535</v>
      </c>
      <c r="J22" s="206"/>
      <c r="K22" s="206" t="s">
        <v>1184</v>
      </c>
      <c r="L22" s="206"/>
      <c r="M22" s="206" t="s">
        <v>381</v>
      </c>
      <c r="N22" s="206"/>
      <c r="O22" s="206" t="s">
        <v>1185</v>
      </c>
      <c r="P22" s="206"/>
      <c r="Q22" s="206" t="s">
        <v>297</v>
      </c>
      <c r="R22" s="206"/>
      <c r="S22" s="211">
        <v>-53479.73</v>
      </c>
      <c r="T22" s="206"/>
      <c r="U22" s="211">
        <f t="shared" si="0"/>
        <v>207209.86</v>
      </c>
    </row>
    <row r="23" spans="1:21" x14ac:dyDescent="0.25">
      <c r="A23" s="206"/>
      <c r="B23" s="206"/>
      <c r="C23" s="206"/>
      <c r="D23" s="206"/>
      <c r="E23" s="206"/>
      <c r="F23" s="206"/>
      <c r="G23" s="206" t="s">
        <v>383</v>
      </c>
      <c r="H23" s="206"/>
      <c r="I23" s="228">
        <v>43535</v>
      </c>
      <c r="J23" s="206"/>
      <c r="K23" s="206" t="s">
        <v>386</v>
      </c>
      <c r="L23" s="206"/>
      <c r="M23" s="206" t="s">
        <v>388</v>
      </c>
      <c r="N23" s="206"/>
      <c r="O23" s="206" t="s">
        <v>1186</v>
      </c>
      <c r="P23" s="206"/>
      <c r="Q23" s="206" t="s">
        <v>234</v>
      </c>
      <c r="R23" s="206"/>
      <c r="S23" s="211">
        <v>-121</v>
      </c>
      <c r="T23" s="206"/>
      <c r="U23" s="211">
        <f t="shared" si="0"/>
        <v>207088.86</v>
      </c>
    </row>
    <row r="24" spans="1:21" x14ac:dyDescent="0.25">
      <c r="A24" s="206"/>
      <c r="B24" s="206"/>
      <c r="C24" s="206"/>
      <c r="D24" s="206"/>
      <c r="E24" s="206"/>
      <c r="F24" s="206"/>
      <c r="G24" s="206" t="s">
        <v>380</v>
      </c>
      <c r="H24" s="206"/>
      <c r="I24" s="228">
        <v>43536</v>
      </c>
      <c r="J24" s="206"/>
      <c r="K24" s="206" t="s">
        <v>1187</v>
      </c>
      <c r="L24" s="206"/>
      <c r="M24" s="206" t="s">
        <v>381</v>
      </c>
      <c r="N24" s="206"/>
      <c r="O24" s="206" t="s">
        <v>1188</v>
      </c>
      <c r="P24" s="206"/>
      <c r="Q24" s="206" t="s">
        <v>297</v>
      </c>
      <c r="R24" s="206"/>
      <c r="S24" s="211">
        <v>-454.77</v>
      </c>
      <c r="T24" s="206"/>
      <c r="U24" s="211">
        <f t="shared" si="0"/>
        <v>206634.09</v>
      </c>
    </row>
    <row r="25" spans="1:21" x14ac:dyDescent="0.25">
      <c r="A25" s="206"/>
      <c r="B25" s="206"/>
      <c r="C25" s="206"/>
      <c r="D25" s="206"/>
      <c r="E25" s="206"/>
      <c r="F25" s="206"/>
      <c r="G25" s="206" t="s">
        <v>382</v>
      </c>
      <c r="H25" s="206"/>
      <c r="I25" s="228">
        <v>43536</v>
      </c>
      <c r="J25" s="206"/>
      <c r="K25" s="206" t="s">
        <v>386</v>
      </c>
      <c r="L25" s="206"/>
      <c r="M25" s="206" t="s">
        <v>354</v>
      </c>
      <c r="N25" s="206"/>
      <c r="O25" s="206" t="s">
        <v>1139</v>
      </c>
      <c r="P25" s="206"/>
      <c r="Q25" s="206" t="s">
        <v>321</v>
      </c>
      <c r="R25" s="206"/>
      <c r="S25" s="211">
        <v>-55595.05</v>
      </c>
      <c r="T25" s="206"/>
      <c r="U25" s="211">
        <f t="shared" si="0"/>
        <v>151039.04000000001</v>
      </c>
    </row>
    <row r="26" spans="1:21" x14ac:dyDescent="0.25">
      <c r="A26" s="206"/>
      <c r="B26" s="206"/>
      <c r="C26" s="206"/>
      <c r="D26" s="206"/>
      <c r="E26" s="206"/>
      <c r="F26" s="206"/>
      <c r="G26" s="206" t="s">
        <v>382</v>
      </c>
      <c r="H26" s="206"/>
      <c r="I26" s="228">
        <v>43536</v>
      </c>
      <c r="J26" s="206"/>
      <c r="K26" s="206" t="s">
        <v>386</v>
      </c>
      <c r="L26" s="206"/>
      <c r="M26" s="206" t="s">
        <v>355</v>
      </c>
      <c r="N26" s="206"/>
      <c r="O26" s="206" t="s">
        <v>1140</v>
      </c>
      <c r="P26" s="206"/>
      <c r="Q26" s="206" t="s">
        <v>321</v>
      </c>
      <c r="R26" s="206"/>
      <c r="S26" s="211">
        <v>-4283.8999999999996</v>
      </c>
      <c r="T26" s="206"/>
      <c r="U26" s="211">
        <f t="shared" si="0"/>
        <v>146755.14000000001</v>
      </c>
    </row>
    <row r="27" spans="1:21" x14ac:dyDescent="0.25">
      <c r="A27" s="206"/>
      <c r="B27" s="206"/>
      <c r="C27" s="206"/>
      <c r="D27" s="206"/>
      <c r="E27" s="206"/>
      <c r="F27" s="206"/>
      <c r="G27" s="206" t="s">
        <v>383</v>
      </c>
      <c r="H27" s="206"/>
      <c r="I27" s="228">
        <v>43538</v>
      </c>
      <c r="J27" s="206"/>
      <c r="K27" s="206" t="s">
        <v>386</v>
      </c>
      <c r="L27" s="206"/>
      <c r="M27" s="206" t="s">
        <v>388</v>
      </c>
      <c r="N27" s="206"/>
      <c r="O27" s="206" t="s">
        <v>1189</v>
      </c>
      <c r="P27" s="206"/>
      <c r="Q27" s="206" t="s">
        <v>328</v>
      </c>
      <c r="R27" s="206"/>
      <c r="S27" s="211">
        <v>-2000</v>
      </c>
      <c r="T27" s="206"/>
      <c r="U27" s="211">
        <f t="shared" si="0"/>
        <v>144755.14000000001</v>
      </c>
    </row>
    <row r="28" spans="1:21" x14ac:dyDescent="0.25">
      <c r="A28" s="206"/>
      <c r="B28" s="206"/>
      <c r="C28" s="206"/>
      <c r="D28" s="206"/>
      <c r="E28" s="206"/>
      <c r="F28" s="206"/>
      <c r="G28" s="206" t="s">
        <v>387</v>
      </c>
      <c r="H28" s="206"/>
      <c r="I28" s="228">
        <v>43538</v>
      </c>
      <c r="J28" s="206"/>
      <c r="K28" s="206" t="s">
        <v>386</v>
      </c>
      <c r="L28" s="206"/>
      <c r="M28" s="206" t="s">
        <v>1627</v>
      </c>
      <c r="N28" s="206"/>
      <c r="O28" s="206" t="s">
        <v>1190</v>
      </c>
      <c r="P28" s="206"/>
      <c r="Q28" s="206" t="s">
        <v>101</v>
      </c>
      <c r="R28" s="206"/>
      <c r="S28" s="211">
        <v>31261.39</v>
      </c>
      <c r="T28" s="206"/>
      <c r="U28" s="211">
        <f t="shared" si="0"/>
        <v>176016.53</v>
      </c>
    </row>
    <row r="29" spans="1:21" x14ac:dyDescent="0.25">
      <c r="A29" s="206"/>
      <c r="B29" s="206"/>
      <c r="C29" s="206"/>
      <c r="D29" s="206"/>
      <c r="E29" s="206"/>
      <c r="F29" s="206"/>
      <c r="G29" s="206" t="s">
        <v>387</v>
      </c>
      <c r="H29" s="206"/>
      <c r="I29" s="228">
        <v>43539</v>
      </c>
      <c r="J29" s="206"/>
      <c r="K29" s="206" t="s">
        <v>1191</v>
      </c>
      <c r="L29" s="206"/>
      <c r="M29" s="206" t="s">
        <v>1054</v>
      </c>
      <c r="N29" s="206"/>
      <c r="O29" s="206" t="s">
        <v>1192</v>
      </c>
      <c r="P29" s="206"/>
      <c r="Q29" s="206" t="s">
        <v>398</v>
      </c>
      <c r="R29" s="206"/>
      <c r="S29" s="211">
        <v>13203.64</v>
      </c>
      <c r="T29" s="206"/>
      <c r="U29" s="211">
        <f t="shared" si="0"/>
        <v>189220.17</v>
      </c>
    </row>
    <row r="30" spans="1:21" x14ac:dyDescent="0.25">
      <c r="A30" s="206"/>
      <c r="B30" s="206"/>
      <c r="C30" s="206"/>
      <c r="D30" s="206"/>
      <c r="E30" s="206"/>
      <c r="F30" s="206"/>
      <c r="G30" s="206" t="s">
        <v>387</v>
      </c>
      <c r="H30" s="206"/>
      <c r="I30" s="228">
        <v>43539</v>
      </c>
      <c r="J30" s="206"/>
      <c r="K30" s="206" t="s">
        <v>1193</v>
      </c>
      <c r="L30" s="206"/>
      <c r="M30" s="206" t="s">
        <v>1194</v>
      </c>
      <c r="N30" s="206"/>
      <c r="O30" s="206" t="s">
        <v>1195</v>
      </c>
      <c r="P30" s="206"/>
      <c r="Q30" s="206" t="s">
        <v>327</v>
      </c>
      <c r="R30" s="206"/>
      <c r="S30" s="211">
        <v>610.91999999999996</v>
      </c>
      <c r="T30" s="206"/>
      <c r="U30" s="211">
        <f t="shared" si="0"/>
        <v>189831.09</v>
      </c>
    </row>
    <row r="31" spans="1:21" x14ac:dyDescent="0.25">
      <c r="A31" s="206"/>
      <c r="B31" s="206"/>
      <c r="C31" s="206"/>
      <c r="D31" s="206"/>
      <c r="E31" s="206"/>
      <c r="F31" s="206"/>
      <c r="G31" s="206" t="s">
        <v>380</v>
      </c>
      <c r="H31" s="206"/>
      <c r="I31" s="228">
        <v>43542</v>
      </c>
      <c r="J31" s="206"/>
      <c r="K31" s="206" t="s">
        <v>1196</v>
      </c>
      <c r="L31" s="206"/>
      <c r="M31" s="206" t="s">
        <v>381</v>
      </c>
      <c r="N31" s="206"/>
      <c r="O31" s="206" t="s">
        <v>1197</v>
      </c>
      <c r="P31" s="206"/>
      <c r="Q31" s="206" t="s">
        <v>297</v>
      </c>
      <c r="R31" s="206"/>
      <c r="S31" s="211">
        <v>-30</v>
      </c>
      <c r="T31" s="206"/>
      <c r="U31" s="211">
        <f t="shared" si="0"/>
        <v>189801.09</v>
      </c>
    </row>
    <row r="32" spans="1:21" x14ac:dyDescent="0.25">
      <c r="A32" s="206"/>
      <c r="B32" s="206"/>
      <c r="C32" s="206"/>
      <c r="D32" s="206"/>
      <c r="E32" s="206"/>
      <c r="F32" s="206"/>
      <c r="G32" s="206" t="s">
        <v>383</v>
      </c>
      <c r="H32" s="206"/>
      <c r="I32" s="228">
        <v>43543</v>
      </c>
      <c r="J32" s="206"/>
      <c r="K32" s="206" t="s">
        <v>386</v>
      </c>
      <c r="L32" s="206"/>
      <c r="M32" s="206" t="s">
        <v>388</v>
      </c>
      <c r="N32" s="206"/>
      <c r="O32" s="206" t="s">
        <v>1198</v>
      </c>
      <c r="P32" s="206"/>
      <c r="Q32" s="206" t="s">
        <v>328</v>
      </c>
      <c r="R32" s="206"/>
      <c r="S32" s="211">
        <v>-1265</v>
      </c>
      <c r="T32" s="206"/>
      <c r="U32" s="211">
        <f t="shared" si="0"/>
        <v>188536.09</v>
      </c>
    </row>
    <row r="33" spans="1:21" x14ac:dyDescent="0.25">
      <c r="A33" s="206"/>
      <c r="B33" s="206"/>
      <c r="C33" s="206"/>
      <c r="D33" s="206"/>
      <c r="E33" s="206"/>
      <c r="F33" s="206"/>
      <c r="G33" s="206" t="s">
        <v>382</v>
      </c>
      <c r="H33" s="206"/>
      <c r="I33" s="228">
        <v>43543</v>
      </c>
      <c r="J33" s="206"/>
      <c r="K33" s="206" t="s">
        <v>1199</v>
      </c>
      <c r="L33" s="206"/>
      <c r="M33" s="206" t="s">
        <v>1200</v>
      </c>
      <c r="N33" s="206"/>
      <c r="O33" s="206" t="s">
        <v>1201</v>
      </c>
      <c r="P33" s="206"/>
      <c r="Q33" s="206" t="s">
        <v>321</v>
      </c>
      <c r="R33" s="206"/>
      <c r="S33" s="211">
        <v>-691.6</v>
      </c>
      <c r="T33" s="206"/>
      <c r="U33" s="211">
        <f t="shared" si="0"/>
        <v>187844.49</v>
      </c>
    </row>
    <row r="34" spans="1:21" x14ac:dyDescent="0.25">
      <c r="A34" s="206"/>
      <c r="B34" s="206"/>
      <c r="C34" s="206"/>
      <c r="D34" s="206"/>
      <c r="E34" s="206"/>
      <c r="F34" s="206"/>
      <c r="G34" s="206" t="s">
        <v>387</v>
      </c>
      <c r="H34" s="206"/>
      <c r="I34" s="228">
        <v>43543</v>
      </c>
      <c r="J34" s="206"/>
      <c r="K34" s="206" t="s">
        <v>1202</v>
      </c>
      <c r="L34" s="206"/>
      <c r="M34" s="206" t="s">
        <v>1203</v>
      </c>
      <c r="N34" s="206"/>
      <c r="O34" s="206" t="s">
        <v>1204</v>
      </c>
      <c r="P34" s="206"/>
      <c r="Q34" s="206" t="s">
        <v>94</v>
      </c>
      <c r="R34" s="206"/>
      <c r="S34" s="211">
        <v>500</v>
      </c>
      <c r="T34" s="206"/>
      <c r="U34" s="211">
        <f t="shared" si="0"/>
        <v>188344.49</v>
      </c>
    </row>
    <row r="35" spans="1:21" x14ac:dyDescent="0.25">
      <c r="A35" s="206"/>
      <c r="B35" s="206"/>
      <c r="C35" s="206"/>
      <c r="D35" s="206"/>
      <c r="E35" s="206"/>
      <c r="F35" s="206"/>
      <c r="G35" s="206" t="s">
        <v>387</v>
      </c>
      <c r="H35" s="206"/>
      <c r="I35" s="228">
        <v>43543</v>
      </c>
      <c r="J35" s="206"/>
      <c r="K35" s="206" t="s">
        <v>1205</v>
      </c>
      <c r="L35" s="206"/>
      <c r="M35" s="206" t="s">
        <v>1054</v>
      </c>
      <c r="N35" s="206"/>
      <c r="O35" s="206" t="s">
        <v>1206</v>
      </c>
      <c r="P35" s="206"/>
      <c r="Q35" s="206" t="s">
        <v>98</v>
      </c>
      <c r="R35" s="206"/>
      <c r="S35" s="211">
        <v>6601.82</v>
      </c>
      <c r="T35" s="206"/>
      <c r="U35" s="211">
        <f t="shared" si="0"/>
        <v>194946.31</v>
      </c>
    </row>
    <row r="36" spans="1:21" x14ac:dyDescent="0.25">
      <c r="A36" s="206"/>
      <c r="B36" s="206"/>
      <c r="C36" s="206"/>
      <c r="D36" s="206"/>
      <c r="E36" s="206"/>
      <c r="F36" s="206"/>
      <c r="G36" s="206" t="s">
        <v>380</v>
      </c>
      <c r="H36" s="206"/>
      <c r="I36" s="228">
        <v>43544</v>
      </c>
      <c r="J36" s="206"/>
      <c r="K36" s="206" t="s">
        <v>1207</v>
      </c>
      <c r="L36" s="206"/>
      <c r="M36" s="206" t="s">
        <v>381</v>
      </c>
      <c r="N36" s="206"/>
      <c r="O36" s="206" t="s">
        <v>1208</v>
      </c>
      <c r="P36" s="206"/>
      <c r="Q36" s="206" t="s">
        <v>297</v>
      </c>
      <c r="R36" s="206"/>
      <c r="S36" s="211">
        <v>-6010.9</v>
      </c>
      <c r="T36" s="206"/>
      <c r="U36" s="211">
        <f t="shared" si="0"/>
        <v>188935.41</v>
      </c>
    </row>
    <row r="37" spans="1:21" x14ac:dyDescent="0.25">
      <c r="A37" s="206"/>
      <c r="B37" s="206"/>
      <c r="C37" s="206"/>
      <c r="D37" s="206"/>
      <c r="E37" s="206"/>
      <c r="F37" s="206"/>
      <c r="G37" s="206" t="s">
        <v>380</v>
      </c>
      <c r="H37" s="206"/>
      <c r="I37" s="228">
        <v>43545</v>
      </c>
      <c r="J37" s="206"/>
      <c r="K37" s="206" t="s">
        <v>1209</v>
      </c>
      <c r="L37" s="206"/>
      <c r="M37" s="206" t="s">
        <v>381</v>
      </c>
      <c r="N37" s="206"/>
      <c r="O37" s="206" t="s">
        <v>1210</v>
      </c>
      <c r="P37" s="206"/>
      <c r="Q37" s="206" t="s">
        <v>297</v>
      </c>
      <c r="R37" s="206"/>
      <c r="S37" s="211">
        <v>-90000</v>
      </c>
      <c r="T37" s="206"/>
      <c r="U37" s="211">
        <f t="shared" si="0"/>
        <v>98935.41</v>
      </c>
    </row>
    <row r="38" spans="1:21" x14ac:dyDescent="0.25">
      <c r="A38" s="206"/>
      <c r="B38" s="206"/>
      <c r="C38" s="206"/>
      <c r="D38" s="206"/>
      <c r="E38" s="206"/>
      <c r="F38" s="206"/>
      <c r="G38" s="206" t="s">
        <v>383</v>
      </c>
      <c r="H38" s="206"/>
      <c r="I38" s="228">
        <v>43545</v>
      </c>
      <c r="J38" s="206"/>
      <c r="K38" s="206" t="s">
        <v>386</v>
      </c>
      <c r="L38" s="206"/>
      <c r="M38" s="206" t="s">
        <v>388</v>
      </c>
      <c r="N38" s="206"/>
      <c r="O38" s="206" t="s">
        <v>1211</v>
      </c>
      <c r="P38" s="206"/>
      <c r="Q38" s="206" t="s">
        <v>328</v>
      </c>
      <c r="R38" s="206"/>
      <c r="S38" s="211">
        <v>-2375</v>
      </c>
      <c r="T38" s="206"/>
      <c r="U38" s="211">
        <f t="shared" si="0"/>
        <v>96560.41</v>
      </c>
    </row>
    <row r="39" spans="1:21" x14ac:dyDescent="0.25">
      <c r="A39" s="206"/>
      <c r="B39" s="206"/>
      <c r="C39" s="206"/>
      <c r="D39" s="206"/>
      <c r="E39" s="206"/>
      <c r="F39" s="206"/>
      <c r="G39" s="206" t="s">
        <v>382</v>
      </c>
      <c r="H39" s="206"/>
      <c r="I39" s="228">
        <v>43546</v>
      </c>
      <c r="J39" s="206"/>
      <c r="K39" s="206" t="s">
        <v>386</v>
      </c>
      <c r="L39" s="206"/>
      <c r="M39" s="206" t="s">
        <v>1115</v>
      </c>
      <c r="N39" s="206"/>
      <c r="O39" s="206" t="s">
        <v>1212</v>
      </c>
      <c r="P39" s="206"/>
      <c r="Q39" s="206" t="s">
        <v>321</v>
      </c>
      <c r="R39" s="206"/>
      <c r="S39" s="211">
        <v>-61.33</v>
      </c>
      <c r="T39" s="206"/>
      <c r="U39" s="211">
        <f t="shared" si="0"/>
        <v>96499.08</v>
      </c>
    </row>
    <row r="40" spans="1:21" x14ac:dyDescent="0.25">
      <c r="A40" s="206"/>
      <c r="B40" s="206"/>
      <c r="C40" s="206"/>
      <c r="D40" s="206"/>
      <c r="E40" s="206"/>
      <c r="F40" s="206"/>
      <c r="G40" s="206" t="s">
        <v>380</v>
      </c>
      <c r="H40" s="206"/>
      <c r="I40" s="228">
        <v>43550</v>
      </c>
      <c r="J40" s="206"/>
      <c r="K40" s="206" t="s">
        <v>1213</v>
      </c>
      <c r="L40" s="206"/>
      <c r="M40" s="206" t="s">
        <v>381</v>
      </c>
      <c r="N40" s="206"/>
      <c r="O40" s="206" t="s">
        <v>1214</v>
      </c>
      <c r="P40" s="206"/>
      <c r="Q40" s="206" t="s">
        <v>297</v>
      </c>
      <c r="R40" s="206"/>
      <c r="S40" s="211">
        <v>-48</v>
      </c>
      <c r="T40" s="206"/>
      <c r="U40" s="211">
        <f t="shared" si="0"/>
        <v>96451.08</v>
      </c>
    </row>
    <row r="41" spans="1:21" x14ac:dyDescent="0.25">
      <c r="A41" s="206"/>
      <c r="B41" s="206"/>
      <c r="C41" s="206"/>
      <c r="D41" s="206"/>
      <c r="E41" s="206"/>
      <c r="F41" s="206"/>
      <c r="G41" s="206" t="s">
        <v>384</v>
      </c>
      <c r="H41" s="206"/>
      <c r="I41" s="228">
        <v>43551</v>
      </c>
      <c r="J41" s="206"/>
      <c r="K41" s="206" t="s">
        <v>386</v>
      </c>
      <c r="L41" s="206"/>
      <c r="M41" s="206" t="s">
        <v>385</v>
      </c>
      <c r="N41" s="206"/>
      <c r="O41" s="206" t="s">
        <v>1215</v>
      </c>
      <c r="P41" s="206"/>
      <c r="Q41" s="206" t="s">
        <v>324</v>
      </c>
      <c r="R41" s="206"/>
      <c r="S41" s="211">
        <v>-5709.92</v>
      </c>
      <c r="T41" s="206"/>
      <c r="U41" s="211">
        <f t="shared" si="0"/>
        <v>90741.16</v>
      </c>
    </row>
    <row r="42" spans="1:21" x14ac:dyDescent="0.25">
      <c r="A42" s="206"/>
      <c r="B42" s="206"/>
      <c r="C42" s="206"/>
      <c r="D42" s="206"/>
      <c r="E42" s="206"/>
      <c r="F42" s="206"/>
      <c r="G42" s="206" t="s">
        <v>383</v>
      </c>
      <c r="H42" s="206"/>
      <c r="I42" s="228">
        <v>43552</v>
      </c>
      <c r="J42" s="206"/>
      <c r="K42" s="206" t="s">
        <v>386</v>
      </c>
      <c r="L42" s="206"/>
      <c r="M42" s="206" t="s">
        <v>388</v>
      </c>
      <c r="N42" s="206"/>
      <c r="O42" s="206" t="s">
        <v>1216</v>
      </c>
      <c r="P42" s="206"/>
      <c r="Q42" s="206" t="s">
        <v>328</v>
      </c>
      <c r="R42" s="206"/>
      <c r="S42" s="211">
        <v>-4950</v>
      </c>
      <c r="T42" s="206"/>
      <c r="U42" s="211">
        <f t="shared" si="0"/>
        <v>85791.16</v>
      </c>
    </row>
    <row r="43" spans="1:21" x14ac:dyDescent="0.25">
      <c r="A43" s="206"/>
      <c r="B43" s="206"/>
      <c r="C43" s="206"/>
      <c r="D43" s="206"/>
      <c r="E43" s="206"/>
      <c r="F43" s="206"/>
      <c r="G43" s="206" t="s">
        <v>387</v>
      </c>
      <c r="H43" s="206"/>
      <c r="I43" s="228">
        <v>43553</v>
      </c>
      <c r="J43" s="206"/>
      <c r="K43" s="206" t="s">
        <v>1027</v>
      </c>
      <c r="L43" s="206"/>
      <c r="M43" s="206" t="s">
        <v>1054</v>
      </c>
      <c r="N43" s="206"/>
      <c r="O43" s="206" t="s">
        <v>1217</v>
      </c>
      <c r="P43" s="206"/>
      <c r="Q43" s="206" t="s">
        <v>97</v>
      </c>
      <c r="R43" s="206"/>
      <c r="S43" s="211">
        <v>401862.37</v>
      </c>
      <c r="T43" s="206"/>
      <c r="U43" s="211">
        <f t="shared" si="0"/>
        <v>487653.53</v>
      </c>
    </row>
    <row r="44" spans="1:21" x14ac:dyDescent="0.25">
      <c r="A44" s="206"/>
      <c r="B44" s="206"/>
      <c r="C44" s="206"/>
      <c r="D44" s="206"/>
      <c r="E44" s="206"/>
      <c r="F44" s="206"/>
      <c r="G44" s="206" t="s">
        <v>384</v>
      </c>
      <c r="H44" s="206"/>
      <c r="I44" s="228">
        <v>43553</v>
      </c>
      <c r="J44" s="206"/>
      <c r="K44" s="206" t="s">
        <v>1051</v>
      </c>
      <c r="L44" s="206"/>
      <c r="M44" s="206" t="s">
        <v>385</v>
      </c>
      <c r="N44" s="206"/>
      <c r="O44" s="206" t="s">
        <v>1056</v>
      </c>
      <c r="P44" s="206"/>
      <c r="Q44" s="206" t="s">
        <v>294</v>
      </c>
      <c r="R44" s="206"/>
      <c r="S44" s="211">
        <v>-30000</v>
      </c>
      <c r="T44" s="206"/>
      <c r="U44" s="211">
        <f t="shared" si="0"/>
        <v>457653.53</v>
      </c>
    </row>
    <row r="45" spans="1:21" x14ac:dyDescent="0.25">
      <c r="A45" s="206"/>
      <c r="B45" s="206"/>
      <c r="C45" s="206"/>
      <c r="D45" s="206"/>
      <c r="E45" s="206"/>
      <c r="F45" s="206"/>
      <c r="G45" s="206" t="s">
        <v>380</v>
      </c>
      <c r="H45" s="206"/>
      <c r="I45" s="228">
        <v>43553</v>
      </c>
      <c r="J45" s="206"/>
      <c r="K45" s="206" t="s">
        <v>1218</v>
      </c>
      <c r="L45" s="206"/>
      <c r="M45" s="206" t="s">
        <v>381</v>
      </c>
      <c r="N45" s="206"/>
      <c r="O45" s="206" t="s">
        <v>1219</v>
      </c>
      <c r="P45" s="206"/>
      <c r="Q45" s="206" t="s">
        <v>297</v>
      </c>
      <c r="R45" s="206"/>
      <c r="S45" s="211">
        <v>-1573.75</v>
      </c>
      <c r="T45" s="206"/>
      <c r="U45" s="211">
        <f t="shared" si="0"/>
        <v>456079.78</v>
      </c>
    </row>
    <row r="46" spans="1:21" ht="15.75" thickBot="1" x14ac:dyDescent="0.3">
      <c r="A46" s="206"/>
      <c r="B46" s="206"/>
      <c r="C46" s="206"/>
      <c r="D46" s="206"/>
      <c r="E46" s="206"/>
      <c r="F46" s="206"/>
      <c r="G46" s="206" t="s">
        <v>382</v>
      </c>
      <c r="H46" s="206"/>
      <c r="I46" s="228">
        <v>43555</v>
      </c>
      <c r="J46" s="206"/>
      <c r="K46" s="206"/>
      <c r="L46" s="206"/>
      <c r="M46" s="206" t="s">
        <v>1128</v>
      </c>
      <c r="N46" s="206"/>
      <c r="O46" s="206" t="s">
        <v>1220</v>
      </c>
      <c r="P46" s="206"/>
      <c r="Q46" s="206" t="s">
        <v>321</v>
      </c>
      <c r="R46" s="206"/>
      <c r="S46" s="213">
        <v>0</v>
      </c>
      <c r="T46" s="206"/>
      <c r="U46" s="213">
        <f t="shared" si="0"/>
        <v>456079.78</v>
      </c>
    </row>
    <row r="47" spans="1:21" x14ac:dyDescent="0.25">
      <c r="A47" s="206"/>
      <c r="B47" s="206" t="s">
        <v>390</v>
      </c>
      <c r="C47" s="206"/>
      <c r="D47" s="206"/>
      <c r="E47" s="206"/>
      <c r="F47" s="206"/>
      <c r="G47" s="206"/>
      <c r="H47" s="206"/>
      <c r="I47" s="228"/>
      <c r="J47" s="206"/>
      <c r="K47" s="206"/>
      <c r="L47" s="206"/>
      <c r="M47" s="206"/>
      <c r="N47" s="206"/>
      <c r="O47" s="206"/>
      <c r="P47" s="206"/>
      <c r="Q47" s="206"/>
      <c r="R47" s="206"/>
      <c r="S47" s="211">
        <f>ROUND(SUM(S17:S46),5)</f>
        <v>185833.7</v>
      </c>
      <c r="T47" s="206"/>
      <c r="U47" s="211">
        <f>U46</f>
        <v>456079.78</v>
      </c>
    </row>
    <row r="48" spans="1:21" x14ac:dyDescent="0.25">
      <c r="A48" s="203"/>
      <c r="B48" s="203" t="s">
        <v>291</v>
      </c>
      <c r="C48" s="203"/>
      <c r="D48" s="203"/>
      <c r="E48" s="203"/>
      <c r="F48" s="203"/>
      <c r="G48" s="203"/>
      <c r="H48" s="203"/>
      <c r="I48" s="227"/>
      <c r="J48" s="203"/>
      <c r="K48" s="203"/>
      <c r="L48" s="203"/>
      <c r="M48" s="203"/>
      <c r="N48" s="203"/>
      <c r="O48" s="203"/>
      <c r="P48" s="203"/>
      <c r="Q48" s="203"/>
      <c r="R48" s="203"/>
      <c r="S48" s="229"/>
      <c r="T48" s="203"/>
      <c r="U48" s="229">
        <v>4990</v>
      </c>
    </row>
    <row r="49" spans="1:21" x14ac:dyDescent="0.25">
      <c r="A49" s="203"/>
      <c r="B49" s="203"/>
      <c r="C49" s="203" t="s">
        <v>370</v>
      </c>
      <c r="D49" s="203"/>
      <c r="E49" s="203"/>
      <c r="F49" s="203"/>
      <c r="G49" s="203"/>
      <c r="H49" s="203"/>
      <c r="I49" s="227"/>
      <c r="J49" s="203"/>
      <c r="K49" s="203"/>
      <c r="L49" s="203"/>
      <c r="M49" s="203"/>
      <c r="N49" s="203"/>
      <c r="O49" s="203"/>
      <c r="P49" s="203"/>
      <c r="Q49" s="203"/>
      <c r="R49" s="203"/>
      <c r="S49" s="229"/>
      <c r="T49" s="203"/>
      <c r="U49" s="229">
        <v>0</v>
      </c>
    </row>
    <row r="50" spans="1:21" x14ac:dyDescent="0.25">
      <c r="A50" s="206"/>
      <c r="B50" s="206"/>
      <c r="C50" s="206" t="s">
        <v>371</v>
      </c>
      <c r="D50" s="206"/>
      <c r="E50" s="206"/>
      <c r="F50" s="206"/>
      <c r="G50" s="206"/>
      <c r="H50" s="206"/>
      <c r="I50" s="228"/>
      <c r="J50" s="206"/>
      <c r="K50" s="206"/>
      <c r="L50" s="206"/>
      <c r="M50" s="206"/>
      <c r="N50" s="206"/>
      <c r="O50" s="206"/>
      <c r="P50" s="206"/>
      <c r="Q50" s="206"/>
      <c r="R50" s="206"/>
      <c r="S50" s="211"/>
      <c r="T50" s="206"/>
      <c r="U50" s="211">
        <f>U49</f>
        <v>0</v>
      </c>
    </row>
    <row r="51" spans="1:21" x14ac:dyDescent="0.25">
      <c r="A51" s="203"/>
      <c r="B51" s="203"/>
      <c r="C51" s="203" t="s">
        <v>1131</v>
      </c>
      <c r="D51" s="203"/>
      <c r="E51" s="203"/>
      <c r="F51" s="203"/>
      <c r="G51" s="203"/>
      <c r="H51" s="203"/>
      <c r="I51" s="227"/>
      <c r="J51" s="203"/>
      <c r="K51" s="203"/>
      <c r="L51" s="203"/>
      <c r="M51" s="203"/>
      <c r="N51" s="203"/>
      <c r="O51" s="203"/>
      <c r="P51" s="203"/>
      <c r="Q51" s="203"/>
      <c r="R51" s="203"/>
      <c r="S51" s="229"/>
      <c r="T51" s="203"/>
      <c r="U51" s="229">
        <v>4990</v>
      </c>
    </row>
    <row r="52" spans="1:21" x14ac:dyDescent="0.25">
      <c r="A52" s="206"/>
      <c r="B52" s="206"/>
      <c r="C52" s="206"/>
      <c r="D52" s="206"/>
      <c r="E52" s="206"/>
      <c r="F52" s="206"/>
      <c r="G52" s="206" t="s">
        <v>383</v>
      </c>
      <c r="H52" s="206"/>
      <c r="I52" s="228">
        <v>43528</v>
      </c>
      <c r="J52" s="206"/>
      <c r="K52" s="206" t="s">
        <v>1052</v>
      </c>
      <c r="L52" s="206"/>
      <c r="M52" s="206" t="s">
        <v>391</v>
      </c>
      <c r="N52" s="206"/>
      <c r="O52" s="206" t="s">
        <v>1221</v>
      </c>
      <c r="P52" s="206"/>
      <c r="Q52" s="206" t="s">
        <v>231</v>
      </c>
      <c r="R52" s="206"/>
      <c r="S52" s="211">
        <v>-11.25</v>
      </c>
      <c r="T52" s="206"/>
      <c r="U52" s="211">
        <f t="shared" ref="U52:U57" si="1">ROUND(U51+S52,5)</f>
        <v>4978.75</v>
      </c>
    </row>
    <row r="53" spans="1:21" x14ac:dyDescent="0.25">
      <c r="A53" s="206"/>
      <c r="B53" s="206"/>
      <c r="C53" s="206"/>
      <c r="D53" s="206"/>
      <c r="E53" s="206"/>
      <c r="F53" s="206"/>
      <c r="G53" s="206" t="s">
        <v>383</v>
      </c>
      <c r="H53" s="206"/>
      <c r="I53" s="228">
        <v>43531</v>
      </c>
      <c r="J53" s="206"/>
      <c r="K53" s="206" t="s">
        <v>1053</v>
      </c>
      <c r="L53" s="206"/>
      <c r="M53" s="206" t="s">
        <v>392</v>
      </c>
      <c r="N53" s="206"/>
      <c r="O53" s="206" t="s">
        <v>1222</v>
      </c>
      <c r="P53" s="206"/>
      <c r="Q53" s="206" t="s">
        <v>254</v>
      </c>
      <c r="R53" s="206"/>
      <c r="S53" s="211">
        <v>-1261.2</v>
      </c>
      <c r="T53" s="206"/>
      <c r="U53" s="211">
        <f t="shared" si="1"/>
        <v>3717.55</v>
      </c>
    </row>
    <row r="54" spans="1:21" x14ac:dyDescent="0.25">
      <c r="A54" s="206"/>
      <c r="B54" s="206"/>
      <c r="C54" s="206"/>
      <c r="D54" s="206"/>
      <c r="E54" s="206"/>
      <c r="F54" s="206"/>
      <c r="G54" s="206" t="s">
        <v>383</v>
      </c>
      <c r="H54" s="206"/>
      <c r="I54" s="228">
        <v>43531</v>
      </c>
      <c r="J54" s="206"/>
      <c r="K54" s="206" t="s">
        <v>1053</v>
      </c>
      <c r="L54" s="206"/>
      <c r="M54" s="206" t="s">
        <v>392</v>
      </c>
      <c r="N54" s="206"/>
      <c r="O54" s="206" t="s">
        <v>1222</v>
      </c>
      <c r="P54" s="206"/>
      <c r="Q54" s="206" t="s">
        <v>254</v>
      </c>
      <c r="R54" s="206"/>
      <c r="S54" s="211">
        <v>-652.79999999999995</v>
      </c>
      <c r="T54" s="206"/>
      <c r="U54" s="211">
        <f t="shared" si="1"/>
        <v>3064.75</v>
      </c>
    </row>
    <row r="55" spans="1:21" x14ac:dyDescent="0.25">
      <c r="A55" s="206"/>
      <c r="B55" s="206"/>
      <c r="C55" s="206"/>
      <c r="D55" s="206"/>
      <c r="E55" s="206"/>
      <c r="F55" s="206"/>
      <c r="G55" s="206" t="s">
        <v>383</v>
      </c>
      <c r="H55" s="206"/>
      <c r="I55" s="228">
        <v>43532</v>
      </c>
      <c r="J55" s="206"/>
      <c r="K55" s="206" t="s">
        <v>1053</v>
      </c>
      <c r="L55" s="206"/>
      <c r="M55" s="206" t="s">
        <v>1076</v>
      </c>
      <c r="N55" s="206"/>
      <c r="O55" s="206" t="s">
        <v>1223</v>
      </c>
      <c r="P55" s="206"/>
      <c r="Q55" s="206" t="s">
        <v>229</v>
      </c>
      <c r="R55" s="206"/>
      <c r="S55" s="211">
        <v>-38.82</v>
      </c>
      <c r="T55" s="206"/>
      <c r="U55" s="211">
        <f t="shared" si="1"/>
        <v>3025.93</v>
      </c>
    </row>
    <row r="56" spans="1:21" x14ac:dyDescent="0.25">
      <c r="A56" s="206"/>
      <c r="B56" s="206"/>
      <c r="C56" s="206"/>
      <c r="D56" s="206"/>
      <c r="E56" s="206"/>
      <c r="F56" s="206"/>
      <c r="G56" s="206" t="s">
        <v>384</v>
      </c>
      <c r="H56" s="206"/>
      <c r="I56" s="228">
        <v>43532</v>
      </c>
      <c r="J56" s="206"/>
      <c r="K56" s="206" t="s">
        <v>1051</v>
      </c>
      <c r="L56" s="206"/>
      <c r="M56" s="206" t="s">
        <v>385</v>
      </c>
      <c r="N56" s="206"/>
      <c r="O56" s="206" t="s">
        <v>1113</v>
      </c>
      <c r="P56" s="206"/>
      <c r="Q56" s="206" t="s">
        <v>290</v>
      </c>
      <c r="R56" s="206"/>
      <c r="S56" s="211">
        <v>1974.07</v>
      </c>
      <c r="T56" s="206"/>
      <c r="U56" s="211">
        <f t="shared" si="1"/>
        <v>5000</v>
      </c>
    </row>
    <row r="57" spans="1:21" ht="15.75" thickBot="1" x14ac:dyDescent="0.3">
      <c r="A57" s="206"/>
      <c r="B57" s="206"/>
      <c r="C57" s="206"/>
      <c r="D57" s="206"/>
      <c r="E57" s="206"/>
      <c r="F57" s="206"/>
      <c r="G57" s="206" t="s">
        <v>383</v>
      </c>
      <c r="H57" s="206"/>
      <c r="I57" s="228">
        <v>43542</v>
      </c>
      <c r="J57" s="206"/>
      <c r="K57" s="206" t="s">
        <v>1053</v>
      </c>
      <c r="L57" s="206"/>
      <c r="M57" s="206" t="s">
        <v>1224</v>
      </c>
      <c r="N57" s="206"/>
      <c r="O57" s="206" t="s">
        <v>1225</v>
      </c>
      <c r="P57" s="206"/>
      <c r="Q57" s="206" t="s">
        <v>229</v>
      </c>
      <c r="R57" s="206"/>
      <c r="S57" s="209">
        <v>-298.5</v>
      </c>
      <c r="T57" s="206"/>
      <c r="U57" s="209">
        <f t="shared" si="1"/>
        <v>4701.5</v>
      </c>
    </row>
    <row r="58" spans="1:21" ht="15.75" thickBot="1" x14ac:dyDescent="0.3">
      <c r="A58" s="206"/>
      <c r="B58" s="206"/>
      <c r="C58" s="206" t="s">
        <v>1132</v>
      </c>
      <c r="D58" s="206"/>
      <c r="E58" s="206"/>
      <c r="F58" s="206"/>
      <c r="G58" s="206"/>
      <c r="H58" s="206"/>
      <c r="I58" s="228"/>
      <c r="J58" s="206"/>
      <c r="K58" s="206"/>
      <c r="L58" s="206"/>
      <c r="M58" s="206"/>
      <c r="N58" s="206"/>
      <c r="O58" s="206"/>
      <c r="P58" s="206"/>
      <c r="Q58" s="206"/>
      <c r="R58" s="206"/>
      <c r="S58" s="215">
        <f>ROUND(SUM(S51:S57),5)</f>
        <v>-288.5</v>
      </c>
      <c r="T58" s="206"/>
      <c r="U58" s="215">
        <f>U57</f>
        <v>4701.5</v>
      </c>
    </row>
    <row r="59" spans="1:21" x14ac:dyDescent="0.25">
      <c r="A59" s="206"/>
      <c r="B59" s="206" t="s">
        <v>393</v>
      </c>
      <c r="C59" s="206"/>
      <c r="D59" s="206"/>
      <c r="E59" s="206"/>
      <c r="F59" s="206"/>
      <c r="G59" s="206"/>
      <c r="H59" s="206"/>
      <c r="I59" s="228"/>
      <c r="J59" s="206"/>
      <c r="K59" s="206"/>
      <c r="L59" s="206"/>
      <c r="M59" s="206"/>
      <c r="N59" s="206"/>
      <c r="O59" s="206"/>
      <c r="P59" s="206"/>
      <c r="Q59" s="206"/>
      <c r="R59" s="206"/>
      <c r="S59" s="211">
        <f>ROUND(S50+S58,5)</f>
        <v>-288.5</v>
      </c>
      <c r="T59" s="206"/>
      <c r="U59" s="211">
        <f>ROUND(U50+U58,5)</f>
        <v>4701.5</v>
      </c>
    </row>
    <row r="60" spans="1:21" x14ac:dyDescent="0.25">
      <c r="A60" s="203"/>
      <c r="B60" s="203" t="s">
        <v>292</v>
      </c>
      <c r="C60" s="203"/>
      <c r="D60" s="203"/>
      <c r="E60" s="203"/>
      <c r="F60" s="203"/>
      <c r="G60" s="203"/>
      <c r="H60" s="203"/>
      <c r="I60" s="227"/>
      <c r="J60" s="203"/>
      <c r="K60" s="203"/>
      <c r="L60" s="203"/>
      <c r="M60" s="203"/>
      <c r="N60" s="203"/>
      <c r="O60" s="203"/>
      <c r="P60" s="203"/>
      <c r="Q60" s="203"/>
      <c r="R60" s="203"/>
      <c r="S60" s="229"/>
      <c r="T60" s="203"/>
      <c r="U60" s="229">
        <v>57216.65</v>
      </c>
    </row>
    <row r="61" spans="1:21" x14ac:dyDescent="0.25">
      <c r="A61" s="206"/>
      <c r="B61" s="206"/>
      <c r="C61" s="206"/>
      <c r="D61" s="206"/>
      <c r="E61" s="206"/>
      <c r="F61" s="206"/>
      <c r="G61" s="206" t="s">
        <v>387</v>
      </c>
      <c r="H61" s="206"/>
      <c r="I61" s="228">
        <v>43525</v>
      </c>
      <c r="J61" s="206"/>
      <c r="K61" s="206" t="s">
        <v>386</v>
      </c>
      <c r="L61" s="206"/>
      <c r="M61" s="206" t="s">
        <v>394</v>
      </c>
      <c r="N61" s="206"/>
      <c r="O61" s="206" t="s">
        <v>1042</v>
      </c>
      <c r="P61" s="206"/>
      <c r="Q61" s="206" t="s">
        <v>92</v>
      </c>
      <c r="R61" s="206"/>
      <c r="S61" s="211">
        <v>105</v>
      </c>
      <c r="T61" s="206"/>
      <c r="U61" s="211">
        <f t="shared" ref="U61:U88" si="2">ROUND(U60+S61,5)</f>
        <v>57321.65</v>
      </c>
    </row>
    <row r="62" spans="1:21" x14ac:dyDescent="0.25">
      <c r="A62" s="206"/>
      <c r="B62" s="206"/>
      <c r="C62" s="206"/>
      <c r="D62" s="206"/>
      <c r="E62" s="206"/>
      <c r="F62" s="206"/>
      <c r="G62" s="206" t="s">
        <v>387</v>
      </c>
      <c r="H62" s="206"/>
      <c r="I62" s="228">
        <v>43528</v>
      </c>
      <c r="J62" s="206"/>
      <c r="K62" s="206" t="s">
        <v>386</v>
      </c>
      <c r="L62" s="206"/>
      <c r="M62" s="206" t="s">
        <v>394</v>
      </c>
      <c r="N62" s="206"/>
      <c r="O62" s="206" t="s">
        <v>1042</v>
      </c>
      <c r="P62" s="206"/>
      <c r="Q62" s="206" t="s">
        <v>92</v>
      </c>
      <c r="R62" s="206"/>
      <c r="S62" s="211">
        <v>293</v>
      </c>
      <c r="T62" s="206"/>
      <c r="U62" s="211">
        <f t="shared" si="2"/>
        <v>57614.65</v>
      </c>
    </row>
    <row r="63" spans="1:21" x14ac:dyDescent="0.25">
      <c r="A63" s="206"/>
      <c r="B63" s="206"/>
      <c r="C63" s="206"/>
      <c r="D63" s="206"/>
      <c r="E63" s="206"/>
      <c r="F63" s="206"/>
      <c r="G63" s="206" t="s">
        <v>387</v>
      </c>
      <c r="H63" s="206"/>
      <c r="I63" s="228">
        <v>43529</v>
      </c>
      <c r="J63" s="206"/>
      <c r="K63" s="206" t="s">
        <v>386</v>
      </c>
      <c r="L63" s="206"/>
      <c r="M63" s="206" t="s">
        <v>394</v>
      </c>
      <c r="N63" s="206"/>
      <c r="O63" s="206" t="s">
        <v>1042</v>
      </c>
      <c r="P63" s="206"/>
      <c r="Q63" s="206" t="s">
        <v>92</v>
      </c>
      <c r="R63" s="206"/>
      <c r="S63" s="211">
        <v>270</v>
      </c>
      <c r="T63" s="206"/>
      <c r="U63" s="211">
        <f t="shared" si="2"/>
        <v>57884.65</v>
      </c>
    </row>
    <row r="64" spans="1:21" x14ac:dyDescent="0.25">
      <c r="A64" s="206"/>
      <c r="B64" s="206"/>
      <c r="C64" s="206"/>
      <c r="D64" s="206"/>
      <c r="E64" s="206"/>
      <c r="F64" s="206"/>
      <c r="G64" s="206" t="s">
        <v>387</v>
      </c>
      <c r="H64" s="206"/>
      <c r="I64" s="228">
        <v>43529</v>
      </c>
      <c r="J64" s="206"/>
      <c r="K64" s="206" t="s">
        <v>386</v>
      </c>
      <c r="L64" s="206"/>
      <c r="M64" s="206" t="s">
        <v>394</v>
      </c>
      <c r="N64" s="206"/>
      <c r="O64" s="206" t="s">
        <v>1042</v>
      </c>
      <c r="P64" s="206"/>
      <c r="Q64" s="206" t="s">
        <v>92</v>
      </c>
      <c r="R64" s="206"/>
      <c r="S64" s="211">
        <v>28</v>
      </c>
      <c r="T64" s="206"/>
      <c r="U64" s="211">
        <f t="shared" si="2"/>
        <v>57912.65</v>
      </c>
    </row>
    <row r="65" spans="1:21" x14ac:dyDescent="0.25">
      <c r="A65" s="206"/>
      <c r="B65" s="206"/>
      <c r="C65" s="206"/>
      <c r="D65" s="206"/>
      <c r="E65" s="206"/>
      <c r="F65" s="206"/>
      <c r="G65" s="206" t="s">
        <v>387</v>
      </c>
      <c r="H65" s="206"/>
      <c r="I65" s="228">
        <v>43530</v>
      </c>
      <c r="J65" s="206"/>
      <c r="K65" s="206" t="s">
        <v>386</v>
      </c>
      <c r="L65" s="206"/>
      <c r="M65" s="206" t="s">
        <v>394</v>
      </c>
      <c r="N65" s="206"/>
      <c r="O65" s="206" t="s">
        <v>1042</v>
      </c>
      <c r="P65" s="206"/>
      <c r="Q65" s="206" t="s">
        <v>92</v>
      </c>
      <c r="R65" s="206"/>
      <c r="S65" s="211">
        <v>185</v>
      </c>
      <c r="T65" s="206"/>
      <c r="U65" s="211">
        <f t="shared" si="2"/>
        <v>58097.65</v>
      </c>
    </row>
    <row r="66" spans="1:21" x14ac:dyDescent="0.25">
      <c r="A66" s="206"/>
      <c r="B66" s="206"/>
      <c r="C66" s="206"/>
      <c r="D66" s="206"/>
      <c r="E66" s="206"/>
      <c r="F66" s="206"/>
      <c r="G66" s="206" t="s">
        <v>387</v>
      </c>
      <c r="H66" s="206"/>
      <c r="I66" s="228">
        <v>43531</v>
      </c>
      <c r="J66" s="206"/>
      <c r="K66" s="206" t="s">
        <v>386</v>
      </c>
      <c r="L66" s="206"/>
      <c r="M66" s="206" t="s">
        <v>394</v>
      </c>
      <c r="N66" s="206"/>
      <c r="O66" s="206" t="s">
        <v>1042</v>
      </c>
      <c r="P66" s="206"/>
      <c r="Q66" s="206" t="s">
        <v>92</v>
      </c>
      <c r="R66" s="206"/>
      <c r="S66" s="211">
        <v>84</v>
      </c>
      <c r="T66" s="206"/>
      <c r="U66" s="211">
        <f t="shared" si="2"/>
        <v>58181.65</v>
      </c>
    </row>
    <row r="67" spans="1:21" x14ac:dyDescent="0.25">
      <c r="A67" s="206"/>
      <c r="B67" s="206"/>
      <c r="C67" s="206"/>
      <c r="D67" s="206"/>
      <c r="E67" s="206"/>
      <c r="F67" s="206"/>
      <c r="G67" s="206" t="s">
        <v>387</v>
      </c>
      <c r="H67" s="206"/>
      <c r="I67" s="228">
        <v>43532</v>
      </c>
      <c r="J67" s="206"/>
      <c r="K67" s="206" t="s">
        <v>386</v>
      </c>
      <c r="L67" s="206"/>
      <c r="M67" s="206" t="s">
        <v>394</v>
      </c>
      <c r="N67" s="206"/>
      <c r="O67" s="206" t="s">
        <v>1042</v>
      </c>
      <c r="P67" s="206"/>
      <c r="Q67" s="206" t="s">
        <v>92</v>
      </c>
      <c r="R67" s="206"/>
      <c r="S67" s="211">
        <v>130</v>
      </c>
      <c r="T67" s="206"/>
      <c r="U67" s="211">
        <f t="shared" si="2"/>
        <v>58311.65</v>
      </c>
    </row>
    <row r="68" spans="1:21" x14ac:dyDescent="0.25">
      <c r="A68" s="206"/>
      <c r="B68" s="206"/>
      <c r="C68" s="206"/>
      <c r="D68" s="206"/>
      <c r="E68" s="206"/>
      <c r="F68" s="206"/>
      <c r="G68" s="206" t="s">
        <v>380</v>
      </c>
      <c r="H68" s="206"/>
      <c r="I68" s="228">
        <v>43535</v>
      </c>
      <c r="J68" s="206"/>
      <c r="K68" s="206" t="s">
        <v>1226</v>
      </c>
      <c r="L68" s="206"/>
      <c r="M68" s="206" t="s">
        <v>381</v>
      </c>
      <c r="N68" s="206"/>
      <c r="O68" s="206" t="s">
        <v>1185</v>
      </c>
      <c r="P68" s="206"/>
      <c r="Q68" s="206" t="s">
        <v>297</v>
      </c>
      <c r="R68" s="206"/>
      <c r="S68" s="211">
        <v>-9573.2000000000007</v>
      </c>
      <c r="T68" s="206"/>
      <c r="U68" s="211">
        <f t="shared" si="2"/>
        <v>48738.45</v>
      </c>
    </row>
    <row r="69" spans="1:21" x14ac:dyDescent="0.25">
      <c r="A69" s="206"/>
      <c r="B69" s="206"/>
      <c r="C69" s="206"/>
      <c r="D69" s="206"/>
      <c r="E69" s="206"/>
      <c r="F69" s="206"/>
      <c r="G69" s="206" t="s">
        <v>387</v>
      </c>
      <c r="H69" s="206"/>
      <c r="I69" s="228">
        <v>43535</v>
      </c>
      <c r="J69" s="206"/>
      <c r="K69" s="206" t="s">
        <v>386</v>
      </c>
      <c r="L69" s="206"/>
      <c r="M69" s="206" t="s">
        <v>394</v>
      </c>
      <c r="N69" s="206"/>
      <c r="O69" s="206" t="s">
        <v>1042</v>
      </c>
      <c r="P69" s="206"/>
      <c r="Q69" s="206" t="s">
        <v>92</v>
      </c>
      <c r="R69" s="206"/>
      <c r="S69" s="211">
        <v>96</v>
      </c>
      <c r="T69" s="206"/>
      <c r="U69" s="211">
        <f t="shared" si="2"/>
        <v>48834.45</v>
      </c>
    </row>
    <row r="70" spans="1:21" x14ac:dyDescent="0.25">
      <c r="A70" s="206"/>
      <c r="B70" s="206"/>
      <c r="C70" s="206"/>
      <c r="D70" s="206"/>
      <c r="E70" s="206"/>
      <c r="F70" s="206"/>
      <c r="G70" s="206" t="s">
        <v>380</v>
      </c>
      <c r="H70" s="206"/>
      <c r="I70" s="228">
        <v>43536</v>
      </c>
      <c r="J70" s="206"/>
      <c r="K70" s="206" t="s">
        <v>1227</v>
      </c>
      <c r="L70" s="206"/>
      <c r="M70" s="206" t="s">
        <v>381</v>
      </c>
      <c r="N70" s="206"/>
      <c r="O70" s="206" t="s">
        <v>1188</v>
      </c>
      <c r="P70" s="206"/>
      <c r="Q70" s="206" t="s">
        <v>297</v>
      </c>
      <c r="R70" s="206"/>
      <c r="S70" s="211">
        <v>-957.6</v>
      </c>
      <c r="T70" s="206"/>
      <c r="U70" s="211">
        <f t="shared" si="2"/>
        <v>47876.85</v>
      </c>
    </row>
    <row r="71" spans="1:21" x14ac:dyDescent="0.25">
      <c r="A71" s="206"/>
      <c r="B71" s="206"/>
      <c r="C71" s="206"/>
      <c r="D71" s="206"/>
      <c r="E71" s="206"/>
      <c r="F71" s="206"/>
      <c r="G71" s="206" t="s">
        <v>387</v>
      </c>
      <c r="H71" s="206"/>
      <c r="I71" s="228">
        <v>43537</v>
      </c>
      <c r="J71" s="206"/>
      <c r="K71" s="206" t="s">
        <v>386</v>
      </c>
      <c r="L71" s="206"/>
      <c r="M71" s="206" t="s">
        <v>394</v>
      </c>
      <c r="N71" s="206"/>
      <c r="O71" s="206" t="s">
        <v>1042</v>
      </c>
      <c r="P71" s="206"/>
      <c r="Q71" s="206" t="s">
        <v>92</v>
      </c>
      <c r="R71" s="206"/>
      <c r="S71" s="211">
        <v>170</v>
      </c>
      <c r="T71" s="206"/>
      <c r="U71" s="211">
        <f t="shared" si="2"/>
        <v>48046.85</v>
      </c>
    </row>
    <row r="72" spans="1:21" x14ac:dyDescent="0.25">
      <c r="A72" s="206"/>
      <c r="B72" s="206"/>
      <c r="C72" s="206"/>
      <c r="D72" s="206"/>
      <c r="E72" s="206"/>
      <c r="F72" s="206"/>
      <c r="G72" s="206" t="s">
        <v>387</v>
      </c>
      <c r="H72" s="206"/>
      <c r="I72" s="228">
        <v>43538</v>
      </c>
      <c r="J72" s="206"/>
      <c r="K72" s="206" t="s">
        <v>386</v>
      </c>
      <c r="L72" s="206"/>
      <c r="M72" s="206" t="s">
        <v>394</v>
      </c>
      <c r="N72" s="206"/>
      <c r="O72" s="206" t="s">
        <v>1042</v>
      </c>
      <c r="P72" s="206"/>
      <c r="Q72" s="206" t="s">
        <v>92</v>
      </c>
      <c r="R72" s="206"/>
      <c r="S72" s="211">
        <v>16</v>
      </c>
      <c r="T72" s="206"/>
      <c r="U72" s="211">
        <f t="shared" si="2"/>
        <v>48062.85</v>
      </c>
    </row>
    <row r="73" spans="1:21" x14ac:dyDescent="0.25">
      <c r="A73" s="206"/>
      <c r="B73" s="206"/>
      <c r="C73" s="206"/>
      <c r="D73" s="206"/>
      <c r="E73" s="206"/>
      <c r="F73" s="206"/>
      <c r="G73" s="206" t="s">
        <v>387</v>
      </c>
      <c r="H73" s="206"/>
      <c r="I73" s="228">
        <v>43539</v>
      </c>
      <c r="J73" s="206"/>
      <c r="K73" s="206" t="s">
        <v>386</v>
      </c>
      <c r="L73" s="206"/>
      <c r="M73" s="206" t="s">
        <v>394</v>
      </c>
      <c r="N73" s="206"/>
      <c r="O73" s="206" t="s">
        <v>1042</v>
      </c>
      <c r="P73" s="206"/>
      <c r="Q73" s="206" t="s">
        <v>92</v>
      </c>
      <c r="R73" s="206"/>
      <c r="S73" s="211">
        <v>24.5</v>
      </c>
      <c r="T73" s="206"/>
      <c r="U73" s="211">
        <f t="shared" si="2"/>
        <v>48087.35</v>
      </c>
    </row>
    <row r="74" spans="1:21" x14ac:dyDescent="0.25">
      <c r="A74" s="206"/>
      <c r="B74" s="206"/>
      <c r="C74" s="206"/>
      <c r="D74" s="206"/>
      <c r="E74" s="206"/>
      <c r="F74" s="206"/>
      <c r="G74" s="206" t="s">
        <v>387</v>
      </c>
      <c r="H74" s="206"/>
      <c r="I74" s="228">
        <v>43542</v>
      </c>
      <c r="J74" s="206"/>
      <c r="K74" s="206" t="s">
        <v>386</v>
      </c>
      <c r="L74" s="206"/>
      <c r="M74" s="206" t="s">
        <v>394</v>
      </c>
      <c r="N74" s="206"/>
      <c r="O74" s="206" t="s">
        <v>1042</v>
      </c>
      <c r="P74" s="206"/>
      <c r="Q74" s="206" t="s">
        <v>92</v>
      </c>
      <c r="R74" s="206"/>
      <c r="S74" s="211">
        <v>15</v>
      </c>
      <c r="T74" s="206"/>
      <c r="U74" s="211">
        <f t="shared" si="2"/>
        <v>48102.35</v>
      </c>
    </row>
    <row r="75" spans="1:21" x14ac:dyDescent="0.25">
      <c r="A75" s="206"/>
      <c r="B75" s="206"/>
      <c r="C75" s="206"/>
      <c r="D75" s="206"/>
      <c r="E75" s="206"/>
      <c r="F75" s="206"/>
      <c r="G75" s="206" t="s">
        <v>387</v>
      </c>
      <c r="H75" s="206"/>
      <c r="I75" s="228">
        <v>43543</v>
      </c>
      <c r="J75" s="206"/>
      <c r="K75" s="206" t="s">
        <v>386</v>
      </c>
      <c r="L75" s="206"/>
      <c r="M75" s="206" t="s">
        <v>394</v>
      </c>
      <c r="N75" s="206"/>
      <c r="O75" s="206" t="s">
        <v>1042</v>
      </c>
      <c r="P75" s="206"/>
      <c r="Q75" s="206" t="s">
        <v>92</v>
      </c>
      <c r="R75" s="206"/>
      <c r="S75" s="211">
        <v>10</v>
      </c>
      <c r="T75" s="206"/>
      <c r="U75" s="211">
        <f t="shared" si="2"/>
        <v>48112.35</v>
      </c>
    </row>
    <row r="76" spans="1:21" x14ac:dyDescent="0.25">
      <c r="A76" s="206"/>
      <c r="B76" s="206"/>
      <c r="C76" s="206"/>
      <c r="D76" s="206"/>
      <c r="E76" s="206"/>
      <c r="F76" s="206"/>
      <c r="G76" s="206" t="s">
        <v>387</v>
      </c>
      <c r="H76" s="206"/>
      <c r="I76" s="228">
        <v>43543</v>
      </c>
      <c r="J76" s="206"/>
      <c r="K76" s="206" t="s">
        <v>386</v>
      </c>
      <c r="L76" s="206"/>
      <c r="M76" s="206" t="s">
        <v>394</v>
      </c>
      <c r="N76" s="206"/>
      <c r="O76" s="206" t="s">
        <v>1042</v>
      </c>
      <c r="P76" s="206"/>
      <c r="Q76" s="206" t="s">
        <v>92</v>
      </c>
      <c r="R76" s="206"/>
      <c r="S76" s="211">
        <v>17.5</v>
      </c>
      <c r="T76" s="206"/>
      <c r="U76" s="211">
        <f t="shared" si="2"/>
        <v>48129.85</v>
      </c>
    </row>
    <row r="77" spans="1:21" x14ac:dyDescent="0.25">
      <c r="A77" s="206"/>
      <c r="B77" s="206"/>
      <c r="C77" s="206"/>
      <c r="D77" s="206"/>
      <c r="E77" s="206"/>
      <c r="F77" s="206"/>
      <c r="G77" s="206" t="s">
        <v>387</v>
      </c>
      <c r="H77" s="206"/>
      <c r="I77" s="228">
        <v>43543</v>
      </c>
      <c r="J77" s="206"/>
      <c r="K77" s="206" t="s">
        <v>386</v>
      </c>
      <c r="L77" s="206"/>
      <c r="M77" s="206" t="s">
        <v>394</v>
      </c>
      <c r="N77" s="206"/>
      <c r="O77" s="206" t="s">
        <v>1042</v>
      </c>
      <c r="P77" s="206"/>
      <c r="Q77" s="206" t="s">
        <v>92</v>
      </c>
      <c r="R77" s="206"/>
      <c r="S77" s="211">
        <v>88.5</v>
      </c>
      <c r="T77" s="206"/>
      <c r="U77" s="211">
        <f t="shared" si="2"/>
        <v>48218.35</v>
      </c>
    </row>
    <row r="78" spans="1:21" x14ac:dyDescent="0.25">
      <c r="A78" s="206"/>
      <c r="B78" s="206"/>
      <c r="C78" s="206"/>
      <c r="D78" s="206"/>
      <c r="E78" s="206"/>
      <c r="F78" s="206"/>
      <c r="G78" s="206" t="s">
        <v>387</v>
      </c>
      <c r="H78" s="206"/>
      <c r="I78" s="228">
        <v>43544</v>
      </c>
      <c r="J78" s="206"/>
      <c r="K78" s="206" t="s">
        <v>386</v>
      </c>
      <c r="L78" s="206"/>
      <c r="M78" s="206" t="s">
        <v>394</v>
      </c>
      <c r="N78" s="206"/>
      <c r="O78" s="206" t="s">
        <v>1042</v>
      </c>
      <c r="P78" s="206"/>
      <c r="Q78" s="206" t="s">
        <v>92</v>
      </c>
      <c r="R78" s="206"/>
      <c r="S78" s="211">
        <v>148</v>
      </c>
      <c r="T78" s="206"/>
      <c r="U78" s="211">
        <f t="shared" si="2"/>
        <v>48366.35</v>
      </c>
    </row>
    <row r="79" spans="1:21" x14ac:dyDescent="0.25">
      <c r="A79" s="206"/>
      <c r="B79" s="206"/>
      <c r="C79" s="206"/>
      <c r="D79" s="206"/>
      <c r="E79" s="206"/>
      <c r="F79" s="206"/>
      <c r="G79" s="206" t="s">
        <v>387</v>
      </c>
      <c r="H79" s="206"/>
      <c r="I79" s="228">
        <v>43545</v>
      </c>
      <c r="J79" s="206"/>
      <c r="K79" s="206" t="s">
        <v>386</v>
      </c>
      <c r="L79" s="206"/>
      <c r="M79" s="206" t="s">
        <v>394</v>
      </c>
      <c r="N79" s="206"/>
      <c r="O79" s="206" t="s">
        <v>1042</v>
      </c>
      <c r="P79" s="206"/>
      <c r="Q79" s="206" t="s">
        <v>92</v>
      </c>
      <c r="R79" s="206"/>
      <c r="S79" s="211">
        <v>120</v>
      </c>
      <c r="T79" s="206"/>
      <c r="U79" s="211">
        <f t="shared" si="2"/>
        <v>48486.35</v>
      </c>
    </row>
    <row r="80" spans="1:21" x14ac:dyDescent="0.25">
      <c r="A80" s="206"/>
      <c r="B80" s="206"/>
      <c r="C80" s="206"/>
      <c r="D80" s="206"/>
      <c r="E80" s="206"/>
      <c r="F80" s="206"/>
      <c r="G80" s="206" t="s">
        <v>387</v>
      </c>
      <c r="H80" s="206"/>
      <c r="I80" s="228">
        <v>43546</v>
      </c>
      <c r="J80" s="206"/>
      <c r="K80" s="206" t="s">
        <v>386</v>
      </c>
      <c r="L80" s="206"/>
      <c r="M80" s="206" t="s">
        <v>394</v>
      </c>
      <c r="N80" s="206"/>
      <c r="O80" s="206" t="s">
        <v>1042</v>
      </c>
      <c r="P80" s="206"/>
      <c r="Q80" s="206" t="s">
        <v>92</v>
      </c>
      <c r="R80" s="206"/>
      <c r="S80" s="211">
        <v>320</v>
      </c>
      <c r="T80" s="206"/>
      <c r="U80" s="211">
        <f t="shared" si="2"/>
        <v>48806.35</v>
      </c>
    </row>
    <row r="81" spans="1:21" x14ac:dyDescent="0.25">
      <c r="A81" s="206"/>
      <c r="B81" s="206"/>
      <c r="C81" s="206"/>
      <c r="D81" s="206"/>
      <c r="E81" s="206"/>
      <c r="F81" s="206"/>
      <c r="G81" s="206" t="s">
        <v>380</v>
      </c>
      <c r="H81" s="206"/>
      <c r="I81" s="228">
        <v>43549</v>
      </c>
      <c r="J81" s="206"/>
      <c r="K81" s="206" t="s">
        <v>1228</v>
      </c>
      <c r="L81" s="206"/>
      <c r="M81" s="206" t="s">
        <v>381</v>
      </c>
      <c r="N81" s="206"/>
      <c r="O81" s="206" t="s">
        <v>1229</v>
      </c>
      <c r="P81" s="206"/>
      <c r="Q81" s="206" t="s">
        <v>297</v>
      </c>
      <c r="R81" s="206"/>
      <c r="S81" s="211">
        <v>-4982.6000000000004</v>
      </c>
      <c r="T81" s="206"/>
      <c r="U81" s="211">
        <f t="shared" si="2"/>
        <v>43823.75</v>
      </c>
    </row>
    <row r="82" spans="1:21" x14ac:dyDescent="0.25">
      <c r="A82" s="206"/>
      <c r="B82" s="206"/>
      <c r="C82" s="206"/>
      <c r="D82" s="206"/>
      <c r="E82" s="206"/>
      <c r="F82" s="206"/>
      <c r="G82" s="206" t="s">
        <v>387</v>
      </c>
      <c r="H82" s="206"/>
      <c r="I82" s="228">
        <v>43549</v>
      </c>
      <c r="J82" s="206"/>
      <c r="K82" s="206" t="s">
        <v>386</v>
      </c>
      <c r="L82" s="206"/>
      <c r="M82" s="206" t="s">
        <v>394</v>
      </c>
      <c r="N82" s="206"/>
      <c r="O82" s="206" t="s">
        <v>1042</v>
      </c>
      <c r="P82" s="206"/>
      <c r="Q82" s="206" t="s">
        <v>92</v>
      </c>
      <c r="R82" s="206"/>
      <c r="S82" s="211">
        <v>89</v>
      </c>
      <c r="T82" s="206"/>
      <c r="U82" s="211">
        <f t="shared" si="2"/>
        <v>43912.75</v>
      </c>
    </row>
    <row r="83" spans="1:21" x14ac:dyDescent="0.25">
      <c r="A83" s="206"/>
      <c r="B83" s="206"/>
      <c r="C83" s="206"/>
      <c r="D83" s="206"/>
      <c r="E83" s="206"/>
      <c r="F83" s="206"/>
      <c r="G83" s="206" t="s">
        <v>380</v>
      </c>
      <c r="H83" s="206"/>
      <c r="I83" s="228">
        <v>43550</v>
      </c>
      <c r="J83" s="206"/>
      <c r="K83" s="206" t="s">
        <v>1230</v>
      </c>
      <c r="L83" s="206"/>
      <c r="M83" s="206" t="s">
        <v>381</v>
      </c>
      <c r="N83" s="206"/>
      <c r="O83" s="206" t="s">
        <v>1214</v>
      </c>
      <c r="P83" s="206"/>
      <c r="Q83" s="206" t="s">
        <v>297</v>
      </c>
      <c r="R83" s="206"/>
      <c r="S83" s="211">
        <v>-3962</v>
      </c>
      <c r="T83" s="206"/>
      <c r="U83" s="211">
        <f t="shared" si="2"/>
        <v>39950.75</v>
      </c>
    </row>
    <row r="84" spans="1:21" x14ac:dyDescent="0.25">
      <c r="A84" s="206"/>
      <c r="B84" s="206"/>
      <c r="C84" s="206"/>
      <c r="D84" s="206"/>
      <c r="E84" s="206"/>
      <c r="F84" s="206"/>
      <c r="G84" s="206" t="s">
        <v>387</v>
      </c>
      <c r="H84" s="206"/>
      <c r="I84" s="228">
        <v>43550</v>
      </c>
      <c r="J84" s="206"/>
      <c r="K84" s="206" t="s">
        <v>386</v>
      </c>
      <c r="L84" s="206"/>
      <c r="M84" s="206" t="s">
        <v>394</v>
      </c>
      <c r="N84" s="206"/>
      <c r="O84" s="206" t="s">
        <v>1042</v>
      </c>
      <c r="P84" s="206"/>
      <c r="Q84" s="206" t="s">
        <v>92</v>
      </c>
      <c r="R84" s="206"/>
      <c r="S84" s="211">
        <v>258.5</v>
      </c>
      <c r="T84" s="206"/>
      <c r="U84" s="211">
        <f t="shared" si="2"/>
        <v>40209.25</v>
      </c>
    </row>
    <row r="85" spans="1:21" x14ac:dyDescent="0.25">
      <c r="A85" s="206"/>
      <c r="B85" s="206"/>
      <c r="C85" s="206"/>
      <c r="D85" s="206"/>
      <c r="E85" s="206"/>
      <c r="F85" s="206"/>
      <c r="G85" s="206" t="s">
        <v>380</v>
      </c>
      <c r="H85" s="206"/>
      <c r="I85" s="228">
        <v>43551</v>
      </c>
      <c r="J85" s="206"/>
      <c r="K85" s="206" t="s">
        <v>1231</v>
      </c>
      <c r="L85" s="206"/>
      <c r="M85" s="206" t="s">
        <v>381</v>
      </c>
      <c r="N85" s="206"/>
      <c r="O85" s="206" t="s">
        <v>1232</v>
      </c>
      <c r="P85" s="206"/>
      <c r="Q85" s="206" t="s">
        <v>297</v>
      </c>
      <c r="R85" s="206"/>
      <c r="S85" s="211">
        <v>-1092</v>
      </c>
      <c r="T85" s="206"/>
      <c r="U85" s="211">
        <f t="shared" si="2"/>
        <v>39117.25</v>
      </c>
    </row>
    <row r="86" spans="1:21" x14ac:dyDescent="0.25">
      <c r="A86" s="206"/>
      <c r="B86" s="206"/>
      <c r="C86" s="206"/>
      <c r="D86" s="206"/>
      <c r="E86" s="206"/>
      <c r="F86" s="206"/>
      <c r="G86" s="206" t="s">
        <v>387</v>
      </c>
      <c r="H86" s="206"/>
      <c r="I86" s="228">
        <v>43551</v>
      </c>
      <c r="J86" s="206"/>
      <c r="K86" s="206" t="s">
        <v>386</v>
      </c>
      <c r="L86" s="206"/>
      <c r="M86" s="206" t="s">
        <v>394</v>
      </c>
      <c r="N86" s="206"/>
      <c r="O86" s="206" t="s">
        <v>1042</v>
      </c>
      <c r="P86" s="206"/>
      <c r="Q86" s="206" t="s">
        <v>92</v>
      </c>
      <c r="R86" s="206"/>
      <c r="S86" s="211">
        <v>246.5</v>
      </c>
      <c r="T86" s="206"/>
      <c r="U86" s="211">
        <f t="shared" si="2"/>
        <v>39363.75</v>
      </c>
    </row>
    <row r="87" spans="1:21" x14ac:dyDescent="0.25">
      <c r="A87" s="206"/>
      <c r="B87" s="206"/>
      <c r="C87" s="206"/>
      <c r="D87" s="206"/>
      <c r="E87" s="206"/>
      <c r="F87" s="206"/>
      <c r="G87" s="206" t="s">
        <v>387</v>
      </c>
      <c r="H87" s="206"/>
      <c r="I87" s="228">
        <v>43552</v>
      </c>
      <c r="J87" s="206"/>
      <c r="K87" s="206" t="s">
        <v>386</v>
      </c>
      <c r="L87" s="206"/>
      <c r="M87" s="206" t="s">
        <v>394</v>
      </c>
      <c r="N87" s="206"/>
      <c r="O87" s="206" t="s">
        <v>1042</v>
      </c>
      <c r="P87" s="206"/>
      <c r="Q87" s="206" t="s">
        <v>92</v>
      </c>
      <c r="R87" s="206"/>
      <c r="S87" s="211">
        <v>97</v>
      </c>
      <c r="T87" s="206"/>
      <c r="U87" s="211">
        <f t="shared" si="2"/>
        <v>39460.75</v>
      </c>
    </row>
    <row r="88" spans="1:21" ht="15.75" thickBot="1" x14ac:dyDescent="0.3">
      <c r="A88" s="206"/>
      <c r="B88" s="206"/>
      <c r="C88" s="206"/>
      <c r="D88" s="206"/>
      <c r="E88" s="206"/>
      <c r="F88" s="206"/>
      <c r="G88" s="206" t="s">
        <v>387</v>
      </c>
      <c r="H88" s="206"/>
      <c r="I88" s="228">
        <v>43553</v>
      </c>
      <c r="J88" s="206"/>
      <c r="K88" s="206" t="s">
        <v>386</v>
      </c>
      <c r="L88" s="206"/>
      <c r="M88" s="206" t="s">
        <v>394</v>
      </c>
      <c r="N88" s="206"/>
      <c r="O88" s="206" t="s">
        <v>1042</v>
      </c>
      <c r="P88" s="206"/>
      <c r="Q88" s="206" t="s">
        <v>92</v>
      </c>
      <c r="R88" s="206"/>
      <c r="S88" s="213">
        <v>140</v>
      </c>
      <c r="T88" s="206"/>
      <c r="U88" s="213">
        <f t="shared" si="2"/>
        <v>39600.75</v>
      </c>
    </row>
    <row r="89" spans="1:21" x14ac:dyDescent="0.25">
      <c r="A89" s="206"/>
      <c r="B89" s="206" t="s">
        <v>395</v>
      </c>
      <c r="C89" s="206"/>
      <c r="D89" s="206"/>
      <c r="E89" s="206"/>
      <c r="F89" s="206"/>
      <c r="G89" s="206"/>
      <c r="H89" s="206"/>
      <c r="I89" s="228"/>
      <c r="J89" s="206"/>
      <c r="K89" s="206"/>
      <c r="L89" s="206"/>
      <c r="M89" s="206"/>
      <c r="N89" s="206"/>
      <c r="O89" s="206"/>
      <c r="P89" s="206"/>
      <c r="Q89" s="206"/>
      <c r="R89" s="206"/>
      <c r="S89" s="211">
        <f>ROUND(SUM(S60:S88),5)</f>
        <v>-17615.900000000001</v>
      </c>
      <c r="T89" s="206"/>
      <c r="U89" s="211">
        <f>U88</f>
        <v>39600.75</v>
      </c>
    </row>
    <row r="90" spans="1:21" x14ac:dyDescent="0.25">
      <c r="A90" s="203"/>
      <c r="B90" s="203" t="s">
        <v>293</v>
      </c>
      <c r="C90" s="203"/>
      <c r="D90" s="203"/>
      <c r="E90" s="203"/>
      <c r="F90" s="203"/>
      <c r="G90" s="203"/>
      <c r="H90" s="203"/>
      <c r="I90" s="227"/>
      <c r="J90" s="203"/>
      <c r="K90" s="203"/>
      <c r="L90" s="203"/>
      <c r="M90" s="203"/>
      <c r="N90" s="203"/>
      <c r="O90" s="203"/>
      <c r="P90" s="203"/>
      <c r="Q90" s="203"/>
      <c r="R90" s="203"/>
      <c r="S90" s="229"/>
      <c r="T90" s="203"/>
      <c r="U90" s="229">
        <v>612.5</v>
      </c>
    </row>
    <row r="91" spans="1:21" x14ac:dyDescent="0.25">
      <c r="A91" s="206"/>
      <c r="B91" s="206" t="s">
        <v>396</v>
      </c>
      <c r="C91" s="206"/>
      <c r="D91" s="206"/>
      <c r="E91" s="206"/>
      <c r="F91" s="206"/>
      <c r="G91" s="206"/>
      <c r="H91" s="206"/>
      <c r="I91" s="228"/>
      <c r="J91" s="206"/>
      <c r="K91" s="206"/>
      <c r="L91" s="206"/>
      <c r="M91" s="206"/>
      <c r="N91" s="206"/>
      <c r="O91" s="206"/>
      <c r="P91" s="206"/>
      <c r="Q91" s="206"/>
      <c r="R91" s="206"/>
      <c r="S91" s="211"/>
      <c r="T91" s="206"/>
      <c r="U91" s="211">
        <f>U90</f>
        <v>612.5</v>
      </c>
    </row>
    <row r="92" spans="1:21" x14ac:dyDescent="0.25">
      <c r="A92" s="203"/>
      <c r="B92" s="203" t="s">
        <v>294</v>
      </c>
      <c r="C92" s="203"/>
      <c r="D92" s="203"/>
      <c r="E92" s="203"/>
      <c r="F92" s="203"/>
      <c r="G92" s="203"/>
      <c r="H92" s="203"/>
      <c r="I92" s="227"/>
      <c r="J92" s="203"/>
      <c r="K92" s="203"/>
      <c r="L92" s="203"/>
      <c r="M92" s="203"/>
      <c r="N92" s="203"/>
      <c r="O92" s="203"/>
      <c r="P92" s="203"/>
      <c r="Q92" s="203"/>
      <c r="R92" s="203"/>
      <c r="S92" s="229"/>
      <c r="T92" s="203"/>
      <c r="U92" s="229">
        <v>1300424.3899999999</v>
      </c>
    </row>
    <row r="93" spans="1:21" x14ac:dyDescent="0.25">
      <c r="A93" s="206"/>
      <c r="B93" s="206"/>
      <c r="C93" s="206"/>
      <c r="D93" s="206"/>
      <c r="E93" s="206"/>
      <c r="F93" s="206"/>
      <c r="G93" s="206" t="s">
        <v>384</v>
      </c>
      <c r="H93" s="206"/>
      <c r="I93" s="228">
        <v>43553</v>
      </c>
      <c r="J93" s="206"/>
      <c r="K93" s="206" t="s">
        <v>1051</v>
      </c>
      <c r="L93" s="206"/>
      <c r="M93" s="206" t="s">
        <v>385</v>
      </c>
      <c r="N93" s="206"/>
      <c r="O93" s="206" t="s">
        <v>1056</v>
      </c>
      <c r="P93" s="206"/>
      <c r="Q93" s="206" t="s">
        <v>290</v>
      </c>
      <c r="R93" s="206"/>
      <c r="S93" s="211">
        <v>30000</v>
      </c>
      <c r="T93" s="206"/>
      <c r="U93" s="211">
        <f>ROUND(U92+S93,5)</f>
        <v>1330424.3899999999</v>
      </c>
    </row>
    <row r="94" spans="1:21" ht="15.75" thickBot="1" x14ac:dyDescent="0.3">
      <c r="A94" s="206"/>
      <c r="B94" s="206"/>
      <c r="C94" s="206"/>
      <c r="D94" s="206"/>
      <c r="E94" s="206"/>
      <c r="F94" s="206"/>
      <c r="G94" s="206" t="s">
        <v>387</v>
      </c>
      <c r="H94" s="206"/>
      <c r="I94" s="228">
        <v>43553</v>
      </c>
      <c r="J94" s="206"/>
      <c r="K94" s="206" t="s">
        <v>386</v>
      </c>
      <c r="L94" s="206"/>
      <c r="M94" s="206" t="s">
        <v>385</v>
      </c>
      <c r="N94" s="206"/>
      <c r="O94" s="206" t="s">
        <v>1233</v>
      </c>
      <c r="P94" s="206"/>
      <c r="Q94" s="206" t="s">
        <v>96</v>
      </c>
      <c r="R94" s="206"/>
      <c r="S94" s="213">
        <v>22.14</v>
      </c>
      <c r="T94" s="206"/>
      <c r="U94" s="213">
        <f>ROUND(U93+S94,5)</f>
        <v>1330446.53</v>
      </c>
    </row>
    <row r="95" spans="1:21" x14ac:dyDescent="0.25">
      <c r="A95" s="206"/>
      <c r="B95" s="206" t="s">
        <v>397</v>
      </c>
      <c r="C95" s="206"/>
      <c r="D95" s="206"/>
      <c r="E95" s="206"/>
      <c r="F95" s="206"/>
      <c r="G95" s="206"/>
      <c r="H95" s="206"/>
      <c r="I95" s="228"/>
      <c r="J95" s="206"/>
      <c r="K95" s="206"/>
      <c r="L95" s="206"/>
      <c r="M95" s="206"/>
      <c r="N95" s="206"/>
      <c r="O95" s="206"/>
      <c r="P95" s="206"/>
      <c r="Q95" s="206"/>
      <c r="R95" s="206"/>
      <c r="S95" s="211">
        <f>ROUND(SUM(S92:S94),5)</f>
        <v>30022.14</v>
      </c>
      <c r="T95" s="206"/>
      <c r="U95" s="211">
        <f>U94</f>
        <v>1330446.53</v>
      </c>
    </row>
    <row r="96" spans="1:21" x14ac:dyDescent="0.25">
      <c r="A96" s="203"/>
      <c r="B96" s="203" t="s">
        <v>295</v>
      </c>
      <c r="C96" s="203"/>
      <c r="D96" s="203"/>
      <c r="E96" s="203"/>
      <c r="F96" s="203"/>
      <c r="G96" s="203"/>
      <c r="H96" s="203"/>
      <c r="I96" s="227"/>
      <c r="J96" s="203"/>
      <c r="K96" s="203"/>
      <c r="L96" s="203"/>
      <c r="M96" s="203"/>
      <c r="N96" s="203"/>
      <c r="O96" s="203"/>
      <c r="P96" s="203"/>
      <c r="Q96" s="203"/>
      <c r="R96" s="203"/>
      <c r="S96" s="229"/>
      <c r="T96" s="203"/>
      <c r="U96" s="229">
        <v>31376.87</v>
      </c>
    </row>
    <row r="97" spans="1:21" x14ac:dyDescent="0.25">
      <c r="A97" s="206"/>
      <c r="B97" s="206"/>
      <c r="C97" s="206"/>
      <c r="D97" s="206"/>
      <c r="E97" s="206"/>
      <c r="F97" s="206"/>
      <c r="G97" s="206" t="s">
        <v>380</v>
      </c>
      <c r="H97" s="206"/>
      <c r="I97" s="228">
        <v>43528</v>
      </c>
      <c r="J97" s="206"/>
      <c r="K97" s="206" t="s">
        <v>1234</v>
      </c>
      <c r="L97" s="206"/>
      <c r="M97" s="206" t="s">
        <v>381</v>
      </c>
      <c r="N97" s="206"/>
      <c r="O97" s="206" t="s">
        <v>1182</v>
      </c>
      <c r="P97" s="206"/>
      <c r="Q97" s="206" t="s">
        <v>297</v>
      </c>
      <c r="R97" s="206"/>
      <c r="S97" s="211">
        <v>-226.25</v>
      </c>
      <c r="T97" s="206"/>
      <c r="U97" s="211">
        <f t="shared" ref="U97:U104" si="3">ROUND(U96+S97,5)</f>
        <v>31150.62</v>
      </c>
    </row>
    <row r="98" spans="1:21" x14ac:dyDescent="0.25">
      <c r="A98" s="206"/>
      <c r="B98" s="206"/>
      <c r="C98" s="206"/>
      <c r="D98" s="206"/>
      <c r="E98" s="206"/>
      <c r="F98" s="206"/>
      <c r="G98" s="206" t="s">
        <v>382</v>
      </c>
      <c r="H98" s="206"/>
      <c r="I98" s="228">
        <v>43529</v>
      </c>
      <c r="J98" s="206"/>
      <c r="K98" s="206" t="s">
        <v>1235</v>
      </c>
      <c r="L98" s="206"/>
      <c r="M98" s="206" t="s">
        <v>1236</v>
      </c>
      <c r="N98" s="206"/>
      <c r="O98" s="206" t="s">
        <v>1237</v>
      </c>
      <c r="P98" s="206"/>
      <c r="Q98" s="206" t="s">
        <v>321</v>
      </c>
      <c r="R98" s="206"/>
      <c r="S98" s="211">
        <v>-380</v>
      </c>
      <c r="T98" s="206"/>
      <c r="U98" s="211">
        <f t="shared" si="3"/>
        <v>30770.62</v>
      </c>
    </row>
    <row r="99" spans="1:21" x14ac:dyDescent="0.25">
      <c r="A99" s="206"/>
      <c r="B99" s="206"/>
      <c r="C99" s="206"/>
      <c r="D99" s="206"/>
      <c r="E99" s="206"/>
      <c r="F99" s="206"/>
      <c r="G99" s="206" t="s">
        <v>380</v>
      </c>
      <c r="H99" s="206"/>
      <c r="I99" s="228">
        <v>43530</v>
      </c>
      <c r="J99" s="206"/>
      <c r="K99" s="206" t="s">
        <v>1238</v>
      </c>
      <c r="L99" s="206"/>
      <c r="M99" s="206" t="s">
        <v>381</v>
      </c>
      <c r="N99" s="206"/>
      <c r="O99" s="206" t="s">
        <v>1239</v>
      </c>
      <c r="P99" s="206"/>
      <c r="Q99" s="206" t="s">
        <v>297</v>
      </c>
      <c r="R99" s="206"/>
      <c r="S99" s="211">
        <v>-492</v>
      </c>
      <c r="T99" s="206"/>
      <c r="U99" s="211">
        <f t="shared" si="3"/>
        <v>30278.62</v>
      </c>
    </row>
    <row r="100" spans="1:21" x14ac:dyDescent="0.25">
      <c r="A100" s="206"/>
      <c r="B100" s="206"/>
      <c r="C100" s="206"/>
      <c r="D100" s="206"/>
      <c r="E100" s="206"/>
      <c r="F100" s="206"/>
      <c r="G100" s="206" t="s">
        <v>380</v>
      </c>
      <c r="H100" s="206"/>
      <c r="I100" s="228">
        <v>43535</v>
      </c>
      <c r="J100" s="206"/>
      <c r="K100" s="206" t="s">
        <v>1240</v>
      </c>
      <c r="L100" s="206"/>
      <c r="M100" s="206" t="s">
        <v>381</v>
      </c>
      <c r="N100" s="206"/>
      <c r="O100" s="206" t="s">
        <v>1185</v>
      </c>
      <c r="P100" s="206"/>
      <c r="Q100" s="206" t="s">
        <v>297</v>
      </c>
      <c r="R100" s="206"/>
      <c r="S100" s="211">
        <v>-455</v>
      </c>
      <c r="T100" s="206"/>
      <c r="U100" s="211">
        <f t="shared" si="3"/>
        <v>29823.62</v>
      </c>
    </row>
    <row r="101" spans="1:21" x14ac:dyDescent="0.25">
      <c r="A101" s="206"/>
      <c r="B101" s="206"/>
      <c r="C101" s="206"/>
      <c r="D101" s="206"/>
      <c r="E101" s="206"/>
      <c r="F101" s="206"/>
      <c r="G101" s="206" t="s">
        <v>382</v>
      </c>
      <c r="H101" s="206"/>
      <c r="I101" s="228">
        <v>43536</v>
      </c>
      <c r="J101" s="206"/>
      <c r="K101" s="206" t="s">
        <v>1241</v>
      </c>
      <c r="L101" s="206"/>
      <c r="M101" s="206" t="s">
        <v>1102</v>
      </c>
      <c r="N101" s="206"/>
      <c r="O101" s="206" t="s">
        <v>1242</v>
      </c>
      <c r="P101" s="206"/>
      <c r="Q101" s="206" t="s">
        <v>321</v>
      </c>
      <c r="R101" s="206"/>
      <c r="S101" s="211">
        <v>-855.5</v>
      </c>
      <c r="T101" s="206"/>
      <c r="U101" s="211">
        <f t="shared" si="3"/>
        <v>28968.12</v>
      </c>
    </row>
    <row r="102" spans="1:21" x14ac:dyDescent="0.25">
      <c r="A102" s="206"/>
      <c r="B102" s="206"/>
      <c r="C102" s="206"/>
      <c r="D102" s="206"/>
      <c r="E102" s="206"/>
      <c r="F102" s="206"/>
      <c r="G102" s="206" t="s">
        <v>387</v>
      </c>
      <c r="H102" s="206"/>
      <c r="I102" s="228">
        <v>43543</v>
      </c>
      <c r="J102" s="206"/>
      <c r="K102" s="206" t="s">
        <v>1243</v>
      </c>
      <c r="L102" s="206"/>
      <c r="M102" s="206" t="s">
        <v>1114</v>
      </c>
      <c r="N102" s="206"/>
      <c r="O102" s="206" t="s">
        <v>1244</v>
      </c>
      <c r="P102" s="206"/>
      <c r="Q102" s="206" t="s">
        <v>90</v>
      </c>
      <c r="R102" s="206"/>
      <c r="S102" s="211">
        <v>77.88</v>
      </c>
      <c r="T102" s="206"/>
      <c r="U102" s="211">
        <f t="shared" si="3"/>
        <v>29046</v>
      </c>
    </row>
    <row r="103" spans="1:21" x14ac:dyDescent="0.25">
      <c r="A103" s="206"/>
      <c r="B103" s="206"/>
      <c r="C103" s="206"/>
      <c r="D103" s="206"/>
      <c r="E103" s="206"/>
      <c r="F103" s="206"/>
      <c r="G103" s="206" t="s">
        <v>387</v>
      </c>
      <c r="H103" s="206"/>
      <c r="I103" s="228">
        <v>43543</v>
      </c>
      <c r="J103" s="206"/>
      <c r="K103" s="206" t="s">
        <v>1245</v>
      </c>
      <c r="L103" s="206"/>
      <c r="M103" s="206" t="s">
        <v>1102</v>
      </c>
      <c r="N103" s="206"/>
      <c r="O103" s="206" t="s">
        <v>1246</v>
      </c>
      <c r="P103" s="206"/>
      <c r="Q103" s="206" t="s">
        <v>93</v>
      </c>
      <c r="R103" s="206"/>
      <c r="S103" s="211">
        <v>35</v>
      </c>
      <c r="T103" s="206"/>
      <c r="U103" s="211">
        <f t="shared" si="3"/>
        <v>29081</v>
      </c>
    </row>
    <row r="104" spans="1:21" ht="15.75" thickBot="1" x14ac:dyDescent="0.3">
      <c r="A104" s="206"/>
      <c r="B104" s="206"/>
      <c r="C104" s="206"/>
      <c r="D104" s="206"/>
      <c r="E104" s="206"/>
      <c r="F104" s="206"/>
      <c r="G104" s="206" t="s">
        <v>383</v>
      </c>
      <c r="H104" s="206"/>
      <c r="I104" s="228">
        <v>43549</v>
      </c>
      <c r="J104" s="206"/>
      <c r="K104" s="206" t="s">
        <v>386</v>
      </c>
      <c r="L104" s="206"/>
      <c r="M104" s="206" t="s">
        <v>378</v>
      </c>
      <c r="N104" s="206"/>
      <c r="O104" s="206" t="s">
        <v>1247</v>
      </c>
      <c r="P104" s="206"/>
      <c r="Q104" s="206" t="s">
        <v>93</v>
      </c>
      <c r="R104" s="206"/>
      <c r="S104" s="213">
        <v>-27.24</v>
      </c>
      <c r="T104" s="206"/>
      <c r="U104" s="213">
        <f t="shared" si="3"/>
        <v>29053.759999999998</v>
      </c>
    </row>
    <row r="105" spans="1:21" x14ac:dyDescent="0.25">
      <c r="A105" s="206"/>
      <c r="B105" s="206" t="s">
        <v>399</v>
      </c>
      <c r="C105" s="206"/>
      <c r="D105" s="206"/>
      <c r="E105" s="206"/>
      <c r="F105" s="206"/>
      <c r="G105" s="206"/>
      <c r="H105" s="206"/>
      <c r="I105" s="228"/>
      <c r="J105" s="206"/>
      <c r="K105" s="206"/>
      <c r="L105" s="206"/>
      <c r="M105" s="206"/>
      <c r="N105" s="206"/>
      <c r="O105" s="206"/>
      <c r="P105" s="206"/>
      <c r="Q105" s="206"/>
      <c r="R105" s="206"/>
      <c r="S105" s="211">
        <f>ROUND(SUM(S96:S104),5)</f>
        <v>-2323.11</v>
      </c>
      <c r="T105" s="206"/>
      <c r="U105" s="211">
        <f>U104</f>
        <v>29053.759999999998</v>
      </c>
    </row>
    <row r="106" spans="1:21" x14ac:dyDescent="0.25">
      <c r="A106" s="203"/>
      <c r="B106" s="203" t="s">
        <v>296</v>
      </c>
      <c r="C106" s="203"/>
      <c r="D106" s="203"/>
      <c r="E106" s="203"/>
      <c r="F106" s="203"/>
      <c r="G106" s="203"/>
      <c r="H106" s="203"/>
      <c r="I106" s="227"/>
      <c r="J106" s="203"/>
      <c r="K106" s="203"/>
      <c r="L106" s="203"/>
      <c r="M106" s="203"/>
      <c r="N106" s="203"/>
      <c r="O106" s="203"/>
      <c r="P106" s="203"/>
      <c r="Q106" s="203"/>
      <c r="R106" s="203"/>
      <c r="S106" s="229"/>
      <c r="T106" s="203"/>
      <c r="U106" s="229">
        <v>250000</v>
      </c>
    </row>
    <row r="107" spans="1:21" x14ac:dyDescent="0.25">
      <c r="A107" s="206"/>
      <c r="B107" s="206"/>
      <c r="C107" s="206"/>
      <c r="D107" s="206"/>
      <c r="E107" s="206"/>
      <c r="F107" s="206"/>
      <c r="G107" s="206" t="s">
        <v>383</v>
      </c>
      <c r="H107" s="206"/>
      <c r="I107" s="228">
        <v>43531</v>
      </c>
      <c r="J107" s="206"/>
      <c r="K107" s="206" t="s">
        <v>386</v>
      </c>
      <c r="L107" s="206"/>
      <c r="M107" s="206" t="s">
        <v>388</v>
      </c>
      <c r="N107" s="206"/>
      <c r="O107" s="206" t="s">
        <v>1248</v>
      </c>
      <c r="P107" s="206"/>
      <c r="Q107" s="206" t="s">
        <v>328</v>
      </c>
      <c r="R107" s="206"/>
      <c r="S107" s="211">
        <v>-443.46</v>
      </c>
      <c r="T107" s="206"/>
      <c r="U107" s="211">
        <f t="shared" ref="U107:U120" si="4">ROUND(U106+S107,5)</f>
        <v>249556.54</v>
      </c>
    </row>
    <row r="108" spans="1:21" x14ac:dyDescent="0.25">
      <c r="A108" s="206"/>
      <c r="B108" s="206"/>
      <c r="C108" s="206"/>
      <c r="D108" s="206"/>
      <c r="E108" s="206"/>
      <c r="F108" s="206"/>
      <c r="G108" s="206" t="s">
        <v>383</v>
      </c>
      <c r="H108" s="206"/>
      <c r="I108" s="228">
        <v>43531</v>
      </c>
      <c r="J108" s="206"/>
      <c r="K108" s="206" t="s">
        <v>386</v>
      </c>
      <c r="L108" s="206"/>
      <c r="M108" s="206" t="s">
        <v>388</v>
      </c>
      <c r="N108" s="206"/>
      <c r="O108" s="206" t="s">
        <v>1248</v>
      </c>
      <c r="P108" s="206"/>
      <c r="Q108" s="206" t="s">
        <v>328</v>
      </c>
      <c r="R108" s="206"/>
      <c r="S108" s="211">
        <v>-295.64</v>
      </c>
      <c r="T108" s="206"/>
      <c r="U108" s="211">
        <f t="shared" si="4"/>
        <v>249260.9</v>
      </c>
    </row>
    <row r="109" spans="1:21" x14ac:dyDescent="0.25">
      <c r="A109" s="206"/>
      <c r="B109" s="206"/>
      <c r="C109" s="206"/>
      <c r="D109" s="206"/>
      <c r="E109" s="206"/>
      <c r="F109" s="206"/>
      <c r="G109" s="206" t="s">
        <v>383</v>
      </c>
      <c r="H109" s="206"/>
      <c r="I109" s="228">
        <v>43531</v>
      </c>
      <c r="J109" s="206"/>
      <c r="K109" s="206" t="s">
        <v>386</v>
      </c>
      <c r="L109" s="206"/>
      <c r="M109" s="206" t="s">
        <v>388</v>
      </c>
      <c r="N109" s="206"/>
      <c r="O109" s="206" t="s">
        <v>1248</v>
      </c>
      <c r="P109" s="206"/>
      <c r="Q109" s="206" t="s">
        <v>328</v>
      </c>
      <c r="R109" s="206"/>
      <c r="S109" s="211">
        <v>-17.78</v>
      </c>
      <c r="T109" s="206"/>
      <c r="U109" s="211">
        <f t="shared" si="4"/>
        <v>249243.12</v>
      </c>
    </row>
    <row r="110" spans="1:21" x14ac:dyDescent="0.25">
      <c r="A110" s="206"/>
      <c r="B110" s="206"/>
      <c r="C110" s="206"/>
      <c r="D110" s="206"/>
      <c r="E110" s="206"/>
      <c r="F110" s="206"/>
      <c r="G110" s="206" t="s">
        <v>383</v>
      </c>
      <c r="H110" s="206"/>
      <c r="I110" s="228">
        <v>43531</v>
      </c>
      <c r="J110" s="206"/>
      <c r="K110" s="206" t="s">
        <v>386</v>
      </c>
      <c r="L110" s="206"/>
      <c r="M110" s="206" t="s">
        <v>388</v>
      </c>
      <c r="N110" s="206"/>
      <c r="O110" s="206" t="s">
        <v>1248</v>
      </c>
      <c r="P110" s="206"/>
      <c r="Q110" s="206" t="s">
        <v>328</v>
      </c>
      <c r="R110" s="206"/>
      <c r="S110" s="211">
        <v>-11.55</v>
      </c>
      <c r="T110" s="206"/>
      <c r="U110" s="211">
        <f t="shared" si="4"/>
        <v>249231.57</v>
      </c>
    </row>
    <row r="111" spans="1:21" x14ac:dyDescent="0.25">
      <c r="A111" s="206"/>
      <c r="B111" s="206"/>
      <c r="C111" s="206"/>
      <c r="D111" s="206"/>
      <c r="E111" s="206"/>
      <c r="F111" s="206"/>
      <c r="G111" s="206" t="s">
        <v>383</v>
      </c>
      <c r="H111" s="206"/>
      <c r="I111" s="228">
        <v>43535</v>
      </c>
      <c r="J111" s="206"/>
      <c r="K111" s="206" t="s">
        <v>386</v>
      </c>
      <c r="L111" s="206"/>
      <c r="M111" s="206" t="s">
        <v>388</v>
      </c>
      <c r="N111" s="206"/>
      <c r="O111" s="206" t="s">
        <v>1249</v>
      </c>
      <c r="P111" s="206"/>
      <c r="Q111" s="206" t="s">
        <v>234</v>
      </c>
      <c r="R111" s="206"/>
      <c r="S111" s="211">
        <v>-710.5</v>
      </c>
      <c r="T111" s="206"/>
      <c r="U111" s="211">
        <f t="shared" si="4"/>
        <v>248521.07</v>
      </c>
    </row>
    <row r="112" spans="1:21" x14ac:dyDescent="0.25">
      <c r="A112" s="206"/>
      <c r="B112" s="206"/>
      <c r="C112" s="206"/>
      <c r="D112" s="206"/>
      <c r="E112" s="206"/>
      <c r="F112" s="206"/>
      <c r="G112" s="206" t="s">
        <v>383</v>
      </c>
      <c r="H112" s="206"/>
      <c r="I112" s="228">
        <v>43538</v>
      </c>
      <c r="J112" s="206"/>
      <c r="K112" s="206" t="s">
        <v>386</v>
      </c>
      <c r="L112" s="206"/>
      <c r="M112" s="206" t="s">
        <v>388</v>
      </c>
      <c r="N112" s="206"/>
      <c r="O112" s="206" t="s">
        <v>1189</v>
      </c>
      <c r="P112" s="206"/>
      <c r="Q112" s="206" t="s">
        <v>328</v>
      </c>
      <c r="R112" s="206"/>
      <c r="S112" s="211">
        <v>-517.37</v>
      </c>
      <c r="T112" s="206"/>
      <c r="U112" s="211">
        <f t="shared" si="4"/>
        <v>248003.7</v>
      </c>
    </row>
    <row r="113" spans="1:21" x14ac:dyDescent="0.25">
      <c r="A113" s="206"/>
      <c r="B113" s="206"/>
      <c r="C113" s="206"/>
      <c r="D113" s="206"/>
      <c r="E113" s="206"/>
      <c r="F113" s="206"/>
      <c r="G113" s="206" t="s">
        <v>383</v>
      </c>
      <c r="H113" s="206"/>
      <c r="I113" s="228">
        <v>43538</v>
      </c>
      <c r="J113" s="206"/>
      <c r="K113" s="206" t="s">
        <v>386</v>
      </c>
      <c r="L113" s="206"/>
      <c r="M113" s="206" t="s">
        <v>388</v>
      </c>
      <c r="N113" s="206"/>
      <c r="O113" s="206" t="s">
        <v>1250</v>
      </c>
      <c r="P113" s="206"/>
      <c r="Q113" s="206" t="s">
        <v>328</v>
      </c>
      <c r="R113" s="206"/>
      <c r="S113" s="211">
        <v>-20.68</v>
      </c>
      <c r="T113" s="206"/>
      <c r="U113" s="211">
        <f t="shared" si="4"/>
        <v>247983.02</v>
      </c>
    </row>
    <row r="114" spans="1:21" x14ac:dyDescent="0.25">
      <c r="A114" s="206"/>
      <c r="B114" s="206"/>
      <c r="C114" s="206"/>
      <c r="D114" s="206"/>
      <c r="E114" s="206"/>
      <c r="F114" s="206"/>
      <c r="G114" s="206" t="s">
        <v>383</v>
      </c>
      <c r="H114" s="206"/>
      <c r="I114" s="228">
        <v>43545</v>
      </c>
      <c r="J114" s="206"/>
      <c r="K114" s="206" t="s">
        <v>386</v>
      </c>
      <c r="L114" s="206"/>
      <c r="M114" s="206" t="s">
        <v>388</v>
      </c>
      <c r="N114" s="206"/>
      <c r="O114" s="206" t="s">
        <v>1251</v>
      </c>
      <c r="P114" s="206"/>
      <c r="Q114" s="206" t="s">
        <v>328</v>
      </c>
      <c r="R114" s="206"/>
      <c r="S114" s="211">
        <v>-443.46</v>
      </c>
      <c r="T114" s="206"/>
      <c r="U114" s="211">
        <f t="shared" si="4"/>
        <v>247539.56</v>
      </c>
    </row>
    <row r="115" spans="1:21" x14ac:dyDescent="0.25">
      <c r="A115" s="206"/>
      <c r="B115" s="206"/>
      <c r="C115" s="206"/>
      <c r="D115" s="206"/>
      <c r="E115" s="206"/>
      <c r="F115" s="206"/>
      <c r="G115" s="206" t="s">
        <v>383</v>
      </c>
      <c r="H115" s="206"/>
      <c r="I115" s="228">
        <v>43545</v>
      </c>
      <c r="J115" s="206"/>
      <c r="K115" s="206" t="s">
        <v>386</v>
      </c>
      <c r="L115" s="206"/>
      <c r="M115" s="206" t="s">
        <v>388</v>
      </c>
      <c r="N115" s="206"/>
      <c r="O115" s="206" t="s">
        <v>1251</v>
      </c>
      <c r="P115" s="206"/>
      <c r="Q115" s="206" t="s">
        <v>328</v>
      </c>
      <c r="R115" s="206"/>
      <c r="S115" s="211">
        <v>-17.34</v>
      </c>
      <c r="T115" s="206"/>
      <c r="U115" s="211">
        <f t="shared" si="4"/>
        <v>247522.22</v>
      </c>
    </row>
    <row r="116" spans="1:21" x14ac:dyDescent="0.25">
      <c r="A116" s="206"/>
      <c r="B116" s="206"/>
      <c r="C116" s="206"/>
      <c r="D116" s="206"/>
      <c r="E116" s="206"/>
      <c r="F116" s="206"/>
      <c r="G116" s="206" t="s">
        <v>383</v>
      </c>
      <c r="H116" s="206"/>
      <c r="I116" s="228">
        <v>43552</v>
      </c>
      <c r="J116" s="206"/>
      <c r="K116" s="206" t="s">
        <v>386</v>
      </c>
      <c r="L116" s="206"/>
      <c r="M116" s="206" t="s">
        <v>388</v>
      </c>
      <c r="N116" s="206"/>
      <c r="O116" s="206" t="s">
        <v>1252</v>
      </c>
      <c r="P116" s="206"/>
      <c r="Q116" s="206" t="s">
        <v>328</v>
      </c>
      <c r="R116" s="206"/>
      <c r="S116" s="211">
        <v>-159908.93</v>
      </c>
      <c r="T116" s="206"/>
      <c r="U116" s="211">
        <f t="shared" si="4"/>
        <v>87613.29</v>
      </c>
    </row>
    <row r="117" spans="1:21" x14ac:dyDescent="0.25">
      <c r="A117" s="206"/>
      <c r="B117" s="206"/>
      <c r="C117" s="206"/>
      <c r="D117" s="206"/>
      <c r="E117" s="206"/>
      <c r="F117" s="206"/>
      <c r="G117" s="206" t="s">
        <v>383</v>
      </c>
      <c r="H117" s="206"/>
      <c r="I117" s="228">
        <v>43552</v>
      </c>
      <c r="J117" s="206"/>
      <c r="K117" s="206" t="s">
        <v>386</v>
      </c>
      <c r="L117" s="206"/>
      <c r="M117" s="206" t="s">
        <v>388</v>
      </c>
      <c r="N117" s="206"/>
      <c r="O117" s="206" t="s">
        <v>1252</v>
      </c>
      <c r="P117" s="206"/>
      <c r="Q117" s="206" t="s">
        <v>328</v>
      </c>
      <c r="R117" s="206"/>
      <c r="S117" s="211">
        <v>-26685.31</v>
      </c>
      <c r="T117" s="206"/>
      <c r="U117" s="211">
        <f t="shared" si="4"/>
        <v>60927.98</v>
      </c>
    </row>
    <row r="118" spans="1:21" x14ac:dyDescent="0.25">
      <c r="A118" s="206"/>
      <c r="B118" s="206"/>
      <c r="C118" s="206"/>
      <c r="D118" s="206"/>
      <c r="E118" s="206"/>
      <c r="F118" s="206"/>
      <c r="G118" s="206" t="s">
        <v>383</v>
      </c>
      <c r="H118" s="206"/>
      <c r="I118" s="228">
        <v>43552</v>
      </c>
      <c r="J118" s="206"/>
      <c r="K118" s="206" t="s">
        <v>386</v>
      </c>
      <c r="L118" s="206"/>
      <c r="M118" s="206" t="s">
        <v>388</v>
      </c>
      <c r="N118" s="206"/>
      <c r="O118" s="206" t="s">
        <v>1252</v>
      </c>
      <c r="P118" s="206"/>
      <c r="Q118" s="206" t="s">
        <v>328</v>
      </c>
      <c r="R118" s="206"/>
      <c r="S118" s="211">
        <v>-4521.4799999999996</v>
      </c>
      <c r="T118" s="206"/>
      <c r="U118" s="211">
        <f t="shared" si="4"/>
        <v>56406.5</v>
      </c>
    </row>
    <row r="119" spans="1:21" x14ac:dyDescent="0.25">
      <c r="A119" s="206"/>
      <c r="B119" s="206"/>
      <c r="C119" s="206"/>
      <c r="D119" s="206"/>
      <c r="E119" s="206"/>
      <c r="F119" s="206"/>
      <c r="G119" s="206" t="s">
        <v>383</v>
      </c>
      <c r="H119" s="206"/>
      <c r="I119" s="228">
        <v>43552</v>
      </c>
      <c r="J119" s="206"/>
      <c r="K119" s="206" t="s">
        <v>386</v>
      </c>
      <c r="L119" s="206"/>
      <c r="M119" s="206" t="s">
        <v>388</v>
      </c>
      <c r="N119" s="206"/>
      <c r="O119" s="206" t="s">
        <v>1253</v>
      </c>
      <c r="P119" s="206"/>
      <c r="Q119" s="206" t="s">
        <v>328</v>
      </c>
      <c r="R119" s="206"/>
      <c r="S119" s="211">
        <v>-23.58</v>
      </c>
      <c r="T119" s="206"/>
      <c r="U119" s="211">
        <f t="shared" si="4"/>
        <v>56382.92</v>
      </c>
    </row>
    <row r="120" spans="1:21" ht="15.75" thickBot="1" x14ac:dyDescent="0.3">
      <c r="A120" s="206"/>
      <c r="B120" s="206"/>
      <c r="C120" s="206"/>
      <c r="D120" s="206"/>
      <c r="E120" s="206"/>
      <c r="F120" s="206"/>
      <c r="G120" s="206" t="s">
        <v>383</v>
      </c>
      <c r="H120" s="206"/>
      <c r="I120" s="228">
        <v>43553</v>
      </c>
      <c r="J120" s="206"/>
      <c r="K120" s="206" t="s">
        <v>386</v>
      </c>
      <c r="L120" s="206"/>
      <c r="M120" s="206" t="s">
        <v>388</v>
      </c>
      <c r="N120" s="206"/>
      <c r="O120" s="206" t="s">
        <v>1254</v>
      </c>
      <c r="P120" s="206"/>
      <c r="Q120" s="206" t="s">
        <v>328</v>
      </c>
      <c r="R120" s="206"/>
      <c r="S120" s="213">
        <v>-786.94</v>
      </c>
      <c r="T120" s="206"/>
      <c r="U120" s="213">
        <f t="shared" si="4"/>
        <v>55595.98</v>
      </c>
    </row>
    <row r="121" spans="1:21" x14ac:dyDescent="0.25">
      <c r="A121" s="206"/>
      <c r="B121" s="206" t="s">
        <v>400</v>
      </c>
      <c r="C121" s="206"/>
      <c r="D121" s="206"/>
      <c r="E121" s="206"/>
      <c r="F121" s="206"/>
      <c r="G121" s="206"/>
      <c r="H121" s="206"/>
      <c r="I121" s="228"/>
      <c r="J121" s="206"/>
      <c r="K121" s="206"/>
      <c r="L121" s="206"/>
      <c r="M121" s="206"/>
      <c r="N121" s="206"/>
      <c r="O121" s="206"/>
      <c r="P121" s="206"/>
      <c r="Q121" s="206"/>
      <c r="R121" s="206"/>
      <c r="S121" s="211">
        <f>ROUND(SUM(S106:S120),5)</f>
        <v>-194404.02</v>
      </c>
      <c r="T121" s="206"/>
      <c r="U121" s="211">
        <f>U120</f>
        <v>55595.98</v>
      </c>
    </row>
    <row r="122" spans="1:21" x14ac:dyDescent="0.25">
      <c r="A122" s="203"/>
      <c r="B122" s="203" t="s">
        <v>401</v>
      </c>
      <c r="C122" s="203"/>
      <c r="D122" s="203"/>
      <c r="E122" s="203"/>
      <c r="F122" s="203"/>
      <c r="G122" s="203"/>
      <c r="H122" s="203"/>
      <c r="I122" s="227"/>
      <c r="J122" s="203"/>
      <c r="K122" s="203"/>
      <c r="L122" s="203"/>
      <c r="M122" s="203"/>
      <c r="N122" s="203"/>
      <c r="O122" s="203"/>
      <c r="P122" s="203"/>
      <c r="Q122" s="203"/>
      <c r="R122" s="203"/>
      <c r="S122" s="229"/>
      <c r="T122" s="203"/>
      <c r="U122" s="229">
        <v>0</v>
      </c>
    </row>
    <row r="123" spans="1:21" x14ac:dyDescent="0.25">
      <c r="A123" s="206"/>
      <c r="B123" s="206" t="s">
        <v>402</v>
      </c>
      <c r="C123" s="206"/>
      <c r="D123" s="206"/>
      <c r="E123" s="206"/>
      <c r="F123" s="206"/>
      <c r="G123" s="206"/>
      <c r="H123" s="206"/>
      <c r="I123" s="228"/>
      <c r="J123" s="206"/>
      <c r="K123" s="206"/>
      <c r="L123" s="206"/>
      <c r="M123" s="206"/>
      <c r="N123" s="206"/>
      <c r="O123" s="206"/>
      <c r="P123" s="206"/>
      <c r="Q123" s="206"/>
      <c r="R123" s="206"/>
      <c r="S123" s="211"/>
      <c r="T123" s="206"/>
      <c r="U123" s="211">
        <f>U122</f>
        <v>0</v>
      </c>
    </row>
    <row r="124" spans="1:21" x14ac:dyDescent="0.25">
      <c r="A124" s="203"/>
      <c r="B124" s="203" t="s">
        <v>297</v>
      </c>
      <c r="C124" s="203"/>
      <c r="D124" s="203"/>
      <c r="E124" s="203"/>
      <c r="F124" s="203"/>
      <c r="G124" s="203"/>
      <c r="H124" s="203"/>
      <c r="I124" s="227"/>
      <c r="J124" s="203"/>
      <c r="K124" s="203"/>
      <c r="L124" s="203"/>
      <c r="M124" s="203"/>
      <c r="N124" s="203"/>
      <c r="O124" s="203"/>
      <c r="P124" s="203"/>
      <c r="Q124" s="203"/>
      <c r="R124" s="203"/>
      <c r="S124" s="229"/>
      <c r="T124" s="203"/>
      <c r="U124" s="229">
        <v>0</v>
      </c>
    </row>
    <row r="125" spans="1:21" x14ac:dyDescent="0.25">
      <c r="A125" s="206"/>
      <c r="B125" s="206"/>
      <c r="C125" s="206"/>
      <c r="D125" s="206"/>
      <c r="E125" s="206"/>
      <c r="F125" s="206"/>
      <c r="G125" s="206" t="s">
        <v>382</v>
      </c>
      <c r="H125" s="206"/>
      <c r="I125" s="228">
        <v>43525</v>
      </c>
      <c r="J125" s="206"/>
      <c r="K125" s="206" t="s">
        <v>403</v>
      </c>
      <c r="L125" s="206"/>
      <c r="M125" s="206" t="s">
        <v>350</v>
      </c>
      <c r="N125" s="206"/>
      <c r="O125" s="206" t="s">
        <v>1255</v>
      </c>
      <c r="P125" s="206"/>
      <c r="Q125" s="206" t="s">
        <v>321</v>
      </c>
      <c r="R125" s="206"/>
      <c r="S125" s="211">
        <v>-400</v>
      </c>
      <c r="T125" s="206"/>
      <c r="U125" s="211">
        <f t="shared" ref="U125:U156" si="5">ROUND(U124+S125,5)</f>
        <v>-400</v>
      </c>
    </row>
    <row r="126" spans="1:21" x14ac:dyDescent="0.25">
      <c r="A126" s="206"/>
      <c r="B126" s="206"/>
      <c r="C126" s="206"/>
      <c r="D126" s="206"/>
      <c r="E126" s="206"/>
      <c r="F126" s="206"/>
      <c r="G126" s="206" t="s">
        <v>382</v>
      </c>
      <c r="H126" s="206"/>
      <c r="I126" s="228">
        <v>43525</v>
      </c>
      <c r="J126" s="206"/>
      <c r="K126" s="206" t="s">
        <v>403</v>
      </c>
      <c r="L126" s="206"/>
      <c r="M126" s="206" t="s">
        <v>389</v>
      </c>
      <c r="N126" s="206"/>
      <c r="O126" s="206" t="s">
        <v>1256</v>
      </c>
      <c r="P126" s="206"/>
      <c r="Q126" s="206" t="s">
        <v>321</v>
      </c>
      <c r="R126" s="206"/>
      <c r="S126" s="211">
        <v>-1000</v>
      </c>
      <c r="T126" s="206"/>
      <c r="U126" s="211">
        <f t="shared" si="5"/>
        <v>-1400</v>
      </c>
    </row>
    <row r="127" spans="1:21" x14ac:dyDescent="0.25">
      <c r="A127" s="206"/>
      <c r="B127" s="206"/>
      <c r="C127" s="206"/>
      <c r="D127" s="206"/>
      <c r="E127" s="206"/>
      <c r="F127" s="206"/>
      <c r="G127" s="206" t="s">
        <v>382</v>
      </c>
      <c r="H127" s="206"/>
      <c r="I127" s="228">
        <v>43525</v>
      </c>
      <c r="J127" s="206"/>
      <c r="K127" s="206" t="s">
        <v>403</v>
      </c>
      <c r="L127" s="206"/>
      <c r="M127" s="206" t="s">
        <v>1129</v>
      </c>
      <c r="N127" s="206"/>
      <c r="O127" s="206" t="s">
        <v>1257</v>
      </c>
      <c r="P127" s="206"/>
      <c r="Q127" s="206" t="s">
        <v>321</v>
      </c>
      <c r="R127" s="206"/>
      <c r="S127" s="211">
        <v>-125.05</v>
      </c>
      <c r="T127" s="206"/>
      <c r="U127" s="211">
        <f t="shared" si="5"/>
        <v>-1525.05</v>
      </c>
    </row>
    <row r="128" spans="1:21" x14ac:dyDescent="0.25">
      <c r="A128" s="206"/>
      <c r="B128" s="206"/>
      <c r="C128" s="206"/>
      <c r="D128" s="206"/>
      <c r="E128" s="206"/>
      <c r="F128" s="206"/>
      <c r="G128" s="206" t="s">
        <v>380</v>
      </c>
      <c r="H128" s="206"/>
      <c r="I128" s="228">
        <v>43525</v>
      </c>
      <c r="J128" s="206"/>
      <c r="K128" s="206" t="s">
        <v>1179</v>
      </c>
      <c r="L128" s="206"/>
      <c r="M128" s="206"/>
      <c r="N128" s="206"/>
      <c r="O128" s="206" t="s">
        <v>1180</v>
      </c>
      <c r="P128" s="206"/>
      <c r="Q128" s="206" t="s">
        <v>290</v>
      </c>
      <c r="R128" s="206"/>
      <c r="S128" s="211">
        <v>1525.05</v>
      </c>
      <c r="T128" s="206"/>
      <c r="U128" s="211">
        <f t="shared" si="5"/>
        <v>0</v>
      </c>
    </row>
    <row r="129" spans="1:21" x14ac:dyDescent="0.25">
      <c r="A129" s="206"/>
      <c r="B129" s="206"/>
      <c r="C129" s="206"/>
      <c r="D129" s="206"/>
      <c r="E129" s="206"/>
      <c r="F129" s="206"/>
      <c r="G129" s="206" t="s">
        <v>382</v>
      </c>
      <c r="H129" s="206"/>
      <c r="I129" s="228">
        <v>43528</v>
      </c>
      <c r="J129" s="206"/>
      <c r="K129" s="206" t="s">
        <v>403</v>
      </c>
      <c r="L129" s="206"/>
      <c r="M129" s="206" t="s">
        <v>226</v>
      </c>
      <c r="N129" s="206"/>
      <c r="O129" s="206" t="s">
        <v>1258</v>
      </c>
      <c r="P129" s="206"/>
      <c r="Q129" s="206" t="s">
        <v>321</v>
      </c>
      <c r="R129" s="206"/>
      <c r="S129" s="211">
        <v>-3382.37</v>
      </c>
      <c r="T129" s="206"/>
      <c r="U129" s="211">
        <f t="shared" si="5"/>
        <v>-3382.37</v>
      </c>
    </row>
    <row r="130" spans="1:21" x14ac:dyDescent="0.25">
      <c r="A130" s="206"/>
      <c r="B130" s="206"/>
      <c r="C130" s="206"/>
      <c r="D130" s="206"/>
      <c r="E130" s="206"/>
      <c r="F130" s="206"/>
      <c r="G130" s="206" t="s">
        <v>382</v>
      </c>
      <c r="H130" s="206"/>
      <c r="I130" s="228">
        <v>43528</v>
      </c>
      <c r="J130" s="206"/>
      <c r="K130" s="206" t="s">
        <v>403</v>
      </c>
      <c r="L130" s="206"/>
      <c r="M130" s="206" t="s">
        <v>1101</v>
      </c>
      <c r="N130" s="206"/>
      <c r="O130" s="206" t="s">
        <v>1259</v>
      </c>
      <c r="P130" s="206"/>
      <c r="Q130" s="206" t="s">
        <v>321</v>
      </c>
      <c r="R130" s="206"/>
      <c r="S130" s="211">
        <v>-226.25</v>
      </c>
      <c r="T130" s="206"/>
      <c r="U130" s="211">
        <f t="shared" si="5"/>
        <v>-3608.62</v>
      </c>
    </row>
    <row r="131" spans="1:21" x14ac:dyDescent="0.25">
      <c r="A131" s="206"/>
      <c r="B131" s="206"/>
      <c r="C131" s="206"/>
      <c r="D131" s="206"/>
      <c r="E131" s="206"/>
      <c r="F131" s="206"/>
      <c r="G131" s="206" t="s">
        <v>380</v>
      </c>
      <c r="H131" s="206"/>
      <c r="I131" s="228">
        <v>43528</v>
      </c>
      <c r="J131" s="206"/>
      <c r="K131" s="206" t="s">
        <v>1234</v>
      </c>
      <c r="L131" s="206"/>
      <c r="M131" s="206"/>
      <c r="N131" s="206"/>
      <c r="O131" s="206" t="s">
        <v>1182</v>
      </c>
      <c r="P131" s="206"/>
      <c r="Q131" s="206" t="s">
        <v>295</v>
      </c>
      <c r="R131" s="206"/>
      <c r="S131" s="211">
        <v>226.25</v>
      </c>
      <c r="T131" s="206"/>
      <c r="U131" s="211">
        <f t="shared" si="5"/>
        <v>-3382.37</v>
      </c>
    </row>
    <row r="132" spans="1:21" x14ac:dyDescent="0.25">
      <c r="A132" s="206"/>
      <c r="B132" s="206"/>
      <c r="C132" s="206"/>
      <c r="D132" s="206"/>
      <c r="E132" s="206"/>
      <c r="F132" s="206"/>
      <c r="G132" s="206" t="s">
        <v>380</v>
      </c>
      <c r="H132" s="206"/>
      <c r="I132" s="228">
        <v>43528</v>
      </c>
      <c r="J132" s="206"/>
      <c r="K132" s="206" t="s">
        <v>1181</v>
      </c>
      <c r="L132" s="206"/>
      <c r="M132" s="206"/>
      <c r="N132" s="206"/>
      <c r="O132" s="206" t="s">
        <v>1182</v>
      </c>
      <c r="P132" s="206"/>
      <c r="Q132" s="206" t="s">
        <v>290</v>
      </c>
      <c r="R132" s="206"/>
      <c r="S132" s="211">
        <v>3382.37</v>
      </c>
      <c r="T132" s="206"/>
      <c r="U132" s="211">
        <f t="shared" si="5"/>
        <v>0</v>
      </c>
    </row>
    <row r="133" spans="1:21" x14ac:dyDescent="0.25">
      <c r="A133" s="206"/>
      <c r="B133" s="206"/>
      <c r="C133" s="206"/>
      <c r="D133" s="206"/>
      <c r="E133" s="206"/>
      <c r="F133" s="206"/>
      <c r="G133" s="206" t="s">
        <v>382</v>
      </c>
      <c r="H133" s="206"/>
      <c r="I133" s="228">
        <v>43530</v>
      </c>
      <c r="J133" s="206"/>
      <c r="K133" s="206" t="s">
        <v>403</v>
      </c>
      <c r="L133" s="206"/>
      <c r="M133" s="206" t="s">
        <v>1103</v>
      </c>
      <c r="N133" s="206"/>
      <c r="O133" s="206" t="s">
        <v>1260</v>
      </c>
      <c r="P133" s="206"/>
      <c r="Q133" s="206" t="s">
        <v>321</v>
      </c>
      <c r="R133" s="206"/>
      <c r="S133" s="211">
        <v>-492</v>
      </c>
      <c r="T133" s="206"/>
      <c r="U133" s="211">
        <f t="shared" si="5"/>
        <v>-492</v>
      </c>
    </row>
    <row r="134" spans="1:21" x14ac:dyDescent="0.25">
      <c r="A134" s="206"/>
      <c r="B134" s="206"/>
      <c r="C134" s="206"/>
      <c r="D134" s="206"/>
      <c r="E134" s="206"/>
      <c r="F134" s="206"/>
      <c r="G134" s="206" t="s">
        <v>380</v>
      </c>
      <c r="H134" s="206"/>
      <c r="I134" s="228">
        <v>43530</v>
      </c>
      <c r="J134" s="206"/>
      <c r="K134" s="206" t="s">
        <v>1238</v>
      </c>
      <c r="L134" s="206"/>
      <c r="M134" s="206"/>
      <c r="N134" s="206"/>
      <c r="O134" s="206" t="s">
        <v>1239</v>
      </c>
      <c r="P134" s="206"/>
      <c r="Q134" s="206" t="s">
        <v>295</v>
      </c>
      <c r="R134" s="206"/>
      <c r="S134" s="211">
        <v>492</v>
      </c>
      <c r="T134" s="206"/>
      <c r="U134" s="211">
        <f t="shared" si="5"/>
        <v>0</v>
      </c>
    </row>
    <row r="135" spans="1:21" x14ac:dyDescent="0.25">
      <c r="A135" s="206"/>
      <c r="B135" s="206"/>
      <c r="C135" s="206"/>
      <c r="D135" s="206"/>
      <c r="E135" s="206"/>
      <c r="F135" s="206"/>
      <c r="G135" s="206" t="s">
        <v>382</v>
      </c>
      <c r="H135" s="206"/>
      <c r="I135" s="228">
        <v>43535</v>
      </c>
      <c r="J135" s="206"/>
      <c r="K135" s="206" t="s">
        <v>403</v>
      </c>
      <c r="L135" s="206"/>
      <c r="M135" s="206" t="s">
        <v>1077</v>
      </c>
      <c r="N135" s="206"/>
      <c r="O135" s="206" t="s">
        <v>1261</v>
      </c>
      <c r="P135" s="206"/>
      <c r="Q135" s="206" t="s">
        <v>321</v>
      </c>
      <c r="R135" s="206"/>
      <c r="S135" s="211">
        <v>-455</v>
      </c>
      <c r="T135" s="206"/>
      <c r="U135" s="211">
        <f t="shared" si="5"/>
        <v>-455</v>
      </c>
    </row>
    <row r="136" spans="1:21" x14ac:dyDescent="0.25">
      <c r="A136" s="206"/>
      <c r="B136" s="206"/>
      <c r="C136" s="206"/>
      <c r="D136" s="206"/>
      <c r="E136" s="206"/>
      <c r="F136" s="206"/>
      <c r="G136" s="206" t="s">
        <v>382</v>
      </c>
      <c r="H136" s="206"/>
      <c r="I136" s="228">
        <v>43535</v>
      </c>
      <c r="J136" s="206"/>
      <c r="K136" s="206" t="s">
        <v>403</v>
      </c>
      <c r="L136" s="206"/>
      <c r="M136" s="206" t="s">
        <v>356</v>
      </c>
      <c r="N136" s="206"/>
      <c r="O136" s="206" t="s">
        <v>1262</v>
      </c>
      <c r="P136" s="206"/>
      <c r="Q136" s="206" t="s">
        <v>321</v>
      </c>
      <c r="R136" s="206"/>
      <c r="S136" s="211">
        <v>-104.66</v>
      </c>
      <c r="T136" s="206"/>
      <c r="U136" s="211">
        <f t="shared" si="5"/>
        <v>-559.66</v>
      </c>
    </row>
    <row r="137" spans="1:21" x14ac:dyDescent="0.25">
      <c r="A137" s="206"/>
      <c r="B137" s="206"/>
      <c r="C137" s="206"/>
      <c r="D137" s="206"/>
      <c r="E137" s="206"/>
      <c r="F137" s="206"/>
      <c r="G137" s="206" t="s">
        <v>382</v>
      </c>
      <c r="H137" s="206"/>
      <c r="I137" s="228">
        <v>43535</v>
      </c>
      <c r="J137" s="206"/>
      <c r="K137" s="206" t="s">
        <v>403</v>
      </c>
      <c r="L137" s="206"/>
      <c r="M137" s="206" t="s">
        <v>356</v>
      </c>
      <c r="N137" s="206"/>
      <c r="O137" s="206" t="s">
        <v>1263</v>
      </c>
      <c r="P137" s="206"/>
      <c r="Q137" s="206" t="s">
        <v>321</v>
      </c>
      <c r="R137" s="206"/>
      <c r="S137" s="211">
        <v>-89.59</v>
      </c>
      <c r="T137" s="206"/>
      <c r="U137" s="211">
        <f t="shared" si="5"/>
        <v>-649.25</v>
      </c>
    </row>
    <row r="138" spans="1:21" x14ac:dyDescent="0.25">
      <c r="A138" s="206"/>
      <c r="B138" s="206"/>
      <c r="C138" s="206"/>
      <c r="D138" s="206"/>
      <c r="E138" s="206"/>
      <c r="F138" s="206"/>
      <c r="G138" s="206" t="s">
        <v>382</v>
      </c>
      <c r="H138" s="206"/>
      <c r="I138" s="228">
        <v>43535</v>
      </c>
      <c r="J138" s="206"/>
      <c r="K138" s="206" t="s">
        <v>403</v>
      </c>
      <c r="L138" s="206"/>
      <c r="M138" s="206" t="s">
        <v>352</v>
      </c>
      <c r="N138" s="206"/>
      <c r="O138" s="206" t="s">
        <v>1264</v>
      </c>
      <c r="P138" s="206"/>
      <c r="Q138" s="206" t="s">
        <v>321</v>
      </c>
      <c r="R138" s="206"/>
      <c r="S138" s="211">
        <v>-1068.2</v>
      </c>
      <c r="T138" s="206"/>
      <c r="U138" s="211">
        <f t="shared" si="5"/>
        <v>-1717.45</v>
      </c>
    </row>
    <row r="139" spans="1:21" x14ac:dyDescent="0.25">
      <c r="A139" s="206"/>
      <c r="B139" s="206"/>
      <c r="C139" s="206"/>
      <c r="D139" s="206"/>
      <c r="E139" s="206"/>
      <c r="F139" s="206"/>
      <c r="G139" s="206" t="s">
        <v>382</v>
      </c>
      <c r="H139" s="206"/>
      <c r="I139" s="228">
        <v>43535</v>
      </c>
      <c r="J139" s="206"/>
      <c r="K139" s="206" t="s">
        <v>403</v>
      </c>
      <c r="L139" s="206"/>
      <c r="M139" s="206" t="s">
        <v>352</v>
      </c>
      <c r="N139" s="206"/>
      <c r="O139" s="206" t="s">
        <v>1265</v>
      </c>
      <c r="P139" s="206"/>
      <c r="Q139" s="206" t="s">
        <v>321</v>
      </c>
      <c r="R139" s="206"/>
      <c r="S139" s="211">
        <v>-1181.5999999999999</v>
      </c>
      <c r="T139" s="206"/>
      <c r="U139" s="211">
        <f t="shared" si="5"/>
        <v>-2899.05</v>
      </c>
    </row>
    <row r="140" spans="1:21" x14ac:dyDescent="0.25">
      <c r="A140" s="206"/>
      <c r="B140" s="206"/>
      <c r="C140" s="206"/>
      <c r="D140" s="206"/>
      <c r="E140" s="206"/>
      <c r="F140" s="206"/>
      <c r="G140" s="206" t="s">
        <v>382</v>
      </c>
      <c r="H140" s="206"/>
      <c r="I140" s="228">
        <v>43535</v>
      </c>
      <c r="J140" s="206"/>
      <c r="K140" s="206" t="s">
        <v>403</v>
      </c>
      <c r="L140" s="206"/>
      <c r="M140" s="206" t="s">
        <v>1039</v>
      </c>
      <c r="N140" s="206"/>
      <c r="O140" s="206" t="s">
        <v>1266</v>
      </c>
      <c r="P140" s="206"/>
      <c r="Q140" s="206" t="s">
        <v>321</v>
      </c>
      <c r="R140" s="206"/>
      <c r="S140" s="211">
        <v>-5238</v>
      </c>
      <c r="T140" s="206"/>
      <c r="U140" s="211">
        <f t="shared" si="5"/>
        <v>-8137.05</v>
      </c>
    </row>
    <row r="141" spans="1:21" x14ac:dyDescent="0.25">
      <c r="A141" s="206"/>
      <c r="B141" s="206"/>
      <c r="C141" s="206"/>
      <c r="D141" s="206"/>
      <c r="E141" s="206"/>
      <c r="F141" s="206"/>
      <c r="G141" s="206" t="s">
        <v>382</v>
      </c>
      <c r="H141" s="206"/>
      <c r="I141" s="228">
        <v>43535</v>
      </c>
      <c r="J141" s="206"/>
      <c r="K141" s="206" t="s">
        <v>403</v>
      </c>
      <c r="L141" s="206"/>
      <c r="M141" s="206" t="s">
        <v>352</v>
      </c>
      <c r="N141" s="206"/>
      <c r="O141" s="206" t="s">
        <v>1267</v>
      </c>
      <c r="P141" s="206"/>
      <c r="Q141" s="206" t="s">
        <v>321</v>
      </c>
      <c r="R141" s="206"/>
      <c r="S141" s="211">
        <v>-1026.2</v>
      </c>
      <c r="T141" s="206"/>
      <c r="U141" s="211">
        <f t="shared" si="5"/>
        <v>-9163.25</v>
      </c>
    </row>
    <row r="142" spans="1:21" x14ac:dyDescent="0.25">
      <c r="A142" s="206"/>
      <c r="B142" s="206"/>
      <c r="C142" s="206"/>
      <c r="D142" s="206"/>
      <c r="E142" s="206"/>
      <c r="F142" s="206"/>
      <c r="G142" s="206" t="s">
        <v>382</v>
      </c>
      <c r="H142" s="206"/>
      <c r="I142" s="228">
        <v>43535</v>
      </c>
      <c r="J142" s="206"/>
      <c r="K142" s="206" t="s">
        <v>403</v>
      </c>
      <c r="L142" s="206"/>
      <c r="M142" s="206" t="s">
        <v>352</v>
      </c>
      <c r="N142" s="206"/>
      <c r="O142" s="206" t="s">
        <v>1268</v>
      </c>
      <c r="P142" s="206"/>
      <c r="Q142" s="206" t="s">
        <v>321</v>
      </c>
      <c r="R142" s="206"/>
      <c r="S142" s="211">
        <v>-1063.3</v>
      </c>
      <c r="T142" s="206"/>
      <c r="U142" s="211">
        <f t="shared" si="5"/>
        <v>-10226.549999999999</v>
      </c>
    </row>
    <row r="143" spans="1:21" x14ac:dyDescent="0.25">
      <c r="A143" s="206"/>
      <c r="B143" s="206"/>
      <c r="C143" s="206"/>
      <c r="D143" s="206"/>
      <c r="E143" s="206"/>
      <c r="F143" s="206"/>
      <c r="G143" s="206" t="s">
        <v>382</v>
      </c>
      <c r="H143" s="206"/>
      <c r="I143" s="228">
        <v>43535</v>
      </c>
      <c r="J143" s="206"/>
      <c r="K143" s="206" t="s">
        <v>403</v>
      </c>
      <c r="L143" s="206"/>
      <c r="M143" s="206" t="s">
        <v>1269</v>
      </c>
      <c r="N143" s="206"/>
      <c r="O143" s="206" t="s">
        <v>1270</v>
      </c>
      <c r="P143" s="206"/>
      <c r="Q143" s="206" t="s">
        <v>321</v>
      </c>
      <c r="R143" s="206"/>
      <c r="S143" s="211">
        <v>-429.37</v>
      </c>
      <c r="T143" s="206"/>
      <c r="U143" s="211">
        <f t="shared" si="5"/>
        <v>-10655.92</v>
      </c>
    </row>
    <row r="144" spans="1:21" x14ac:dyDescent="0.25">
      <c r="A144" s="206"/>
      <c r="B144" s="206"/>
      <c r="C144" s="206"/>
      <c r="D144" s="206"/>
      <c r="E144" s="206"/>
      <c r="F144" s="206"/>
      <c r="G144" s="206" t="s">
        <v>382</v>
      </c>
      <c r="H144" s="206"/>
      <c r="I144" s="228">
        <v>43535</v>
      </c>
      <c r="J144" s="206"/>
      <c r="K144" s="206" t="s">
        <v>403</v>
      </c>
      <c r="L144" s="206"/>
      <c r="M144" s="206" t="s">
        <v>348</v>
      </c>
      <c r="N144" s="206"/>
      <c r="O144" s="206" t="s">
        <v>1271</v>
      </c>
      <c r="P144" s="206"/>
      <c r="Q144" s="206" t="s">
        <v>321</v>
      </c>
      <c r="R144" s="206"/>
      <c r="S144" s="211">
        <v>-844.87</v>
      </c>
      <c r="T144" s="206"/>
      <c r="U144" s="211">
        <f t="shared" si="5"/>
        <v>-11500.79</v>
      </c>
    </row>
    <row r="145" spans="1:21" x14ac:dyDescent="0.25">
      <c r="A145" s="206"/>
      <c r="B145" s="206"/>
      <c r="C145" s="206"/>
      <c r="D145" s="206"/>
      <c r="E145" s="206"/>
      <c r="F145" s="206"/>
      <c r="G145" s="206" t="s">
        <v>382</v>
      </c>
      <c r="H145" s="206"/>
      <c r="I145" s="228">
        <v>43535</v>
      </c>
      <c r="J145" s="206"/>
      <c r="K145" s="206" t="s">
        <v>403</v>
      </c>
      <c r="L145" s="206"/>
      <c r="M145" s="206" t="s">
        <v>352</v>
      </c>
      <c r="N145" s="206"/>
      <c r="O145" s="206" t="s">
        <v>1272</v>
      </c>
      <c r="P145" s="206"/>
      <c r="Q145" s="206" t="s">
        <v>321</v>
      </c>
      <c r="R145" s="206"/>
      <c r="S145" s="211">
        <v>-1147.3</v>
      </c>
      <c r="T145" s="206"/>
      <c r="U145" s="211">
        <f t="shared" si="5"/>
        <v>-12648.09</v>
      </c>
    </row>
    <row r="146" spans="1:21" x14ac:dyDescent="0.25">
      <c r="A146" s="206"/>
      <c r="B146" s="206"/>
      <c r="C146" s="206"/>
      <c r="D146" s="206"/>
      <c r="E146" s="206"/>
      <c r="F146" s="206"/>
      <c r="G146" s="206" t="s">
        <v>382</v>
      </c>
      <c r="H146" s="206"/>
      <c r="I146" s="228">
        <v>43535</v>
      </c>
      <c r="J146" s="206"/>
      <c r="K146" s="206" t="s">
        <v>403</v>
      </c>
      <c r="L146" s="206"/>
      <c r="M146" s="206" t="s">
        <v>352</v>
      </c>
      <c r="N146" s="206"/>
      <c r="O146" s="206" t="s">
        <v>1273</v>
      </c>
      <c r="P146" s="206"/>
      <c r="Q146" s="206" t="s">
        <v>321</v>
      </c>
      <c r="R146" s="206"/>
      <c r="S146" s="211">
        <v>-1058.4000000000001</v>
      </c>
      <c r="T146" s="206"/>
      <c r="U146" s="211">
        <f t="shared" si="5"/>
        <v>-13706.49</v>
      </c>
    </row>
    <row r="147" spans="1:21" x14ac:dyDescent="0.25">
      <c r="A147" s="206"/>
      <c r="B147" s="206"/>
      <c r="C147" s="206"/>
      <c r="D147" s="206"/>
      <c r="E147" s="206"/>
      <c r="F147" s="206"/>
      <c r="G147" s="206" t="s">
        <v>382</v>
      </c>
      <c r="H147" s="206"/>
      <c r="I147" s="228">
        <v>43535</v>
      </c>
      <c r="J147" s="206"/>
      <c r="K147" s="206" t="s">
        <v>403</v>
      </c>
      <c r="L147" s="206"/>
      <c r="M147" s="206" t="s">
        <v>405</v>
      </c>
      <c r="N147" s="206"/>
      <c r="O147" s="206" t="s">
        <v>1274</v>
      </c>
      <c r="P147" s="206"/>
      <c r="Q147" s="206" t="s">
        <v>321</v>
      </c>
      <c r="R147" s="206"/>
      <c r="S147" s="211">
        <v>-531.28</v>
      </c>
      <c r="T147" s="206"/>
      <c r="U147" s="211">
        <f t="shared" si="5"/>
        <v>-14237.77</v>
      </c>
    </row>
    <row r="148" spans="1:21" x14ac:dyDescent="0.25">
      <c r="A148" s="206"/>
      <c r="B148" s="206"/>
      <c r="C148" s="206"/>
      <c r="D148" s="206"/>
      <c r="E148" s="206"/>
      <c r="F148" s="206"/>
      <c r="G148" s="206" t="s">
        <v>382</v>
      </c>
      <c r="H148" s="206"/>
      <c r="I148" s="228">
        <v>43535</v>
      </c>
      <c r="J148" s="206"/>
      <c r="K148" s="206" t="s">
        <v>403</v>
      </c>
      <c r="L148" s="206"/>
      <c r="M148" s="206" t="s">
        <v>352</v>
      </c>
      <c r="N148" s="206"/>
      <c r="O148" s="206" t="s">
        <v>1275</v>
      </c>
      <c r="P148" s="206"/>
      <c r="Q148" s="206" t="s">
        <v>321</v>
      </c>
      <c r="R148" s="206"/>
      <c r="S148" s="211">
        <v>-1042.3</v>
      </c>
      <c r="T148" s="206"/>
      <c r="U148" s="211">
        <f t="shared" si="5"/>
        <v>-15280.07</v>
      </c>
    </row>
    <row r="149" spans="1:21" x14ac:dyDescent="0.25">
      <c r="A149" s="206"/>
      <c r="B149" s="206"/>
      <c r="C149" s="206"/>
      <c r="D149" s="206"/>
      <c r="E149" s="206"/>
      <c r="F149" s="206"/>
      <c r="G149" s="206" t="s">
        <v>382</v>
      </c>
      <c r="H149" s="206"/>
      <c r="I149" s="228">
        <v>43535</v>
      </c>
      <c r="J149" s="206"/>
      <c r="K149" s="206" t="s">
        <v>403</v>
      </c>
      <c r="L149" s="206"/>
      <c r="M149" s="206" t="s">
        <v>351</v>
      </c>
      <c r="N149" s="206"/>
      <c r="O149" s="206" t="s">
        <v>1276</v>
      </c>
      <c r="P149" s="206"/>
      <c r="Q149" s="206" t="s">
        <v>321</v>
      </c>
      <c r="R149" s="206"/>
      <c r="S149" s="211">
        <v>-128.9</v>
      </c>
      <c r="T149" s="206"/>
      <c r="U149" s="211">
        <f t="shared" si="5"/>
        <v>-15408.97</v>
      </c>
    </row>
    <row r="150" spans="1:21" x14ac:dyDescent="0.25">
      <c r="A150" s="206"/>
      <c r="B150" s="206"/>
      <c r="C150" s="206"/>
      <c r="D150" s="206"/>
      <c r="E150" s="206"/>
      <c r="F150" s="206"/>
      <c r="G150" s="206" t="s">
        <v>382</v>
      </c>
      <c r="H150" s="206"/>
      <c r="I150" s="228">
        <v>43535</v>
      </c>
      <c r="J150" s="206"/>
      <c r="K150" s="206" t="s">
        <v>403</v>
      </c>
      <c r="L150" s="206"/>
      <c r="M150" s="206" t="s">
        <v>352</v>
      </c>
      <c r="N150" s="206"/>
      <c r="O150" s="206" t="s">
        <v>1277</v>
      </c>
      <c r="P150" s="206"/>
      <c r="Q150" s="206" t="s">
        <v>321</v>
      </c>
      <c r="R150" s="206"/>
      <c r="S150" s="211">
        <v>-998.2</v>
      </c>
      <c r="T150" s="206"/>
      <c r="U150" s="211">
        <f t="shared" si="5"/>
        <v>-16407.169999999998</v>
      </c>
    </row>
    <row r="151" spans="1:21" x14ac:dyDescent="0.25">
      <c r="A151" s="206"/>
      <c r="B151" s="206"/>
      <c r="C151" s="206"/>
      <c r="D151" s="206"/>
      <c r="E151" s="206"/>
      <c r="F151" s="206"/>
      <c r="G151" s="206" t="s">
        <v>382</v>
      </c>
      <c r="H151" s="206"/>
      <c r="I151" s="228">
        <v>43535</v>
      </c>
      <c r="J151" s="206"/>
      <c r="K151" s="206" t="s">
        <v>403</v>
      </c>
      <c r="L151" s="206"/>
      <c r="M151" s="206" t="s">
        <v>1130</v>
      </c>
      <c r="N151" s="206"/>
      <c r="O151" s="206" t="s">
        <v>1278</v>
      </c>
      <c r="P151" s="206"/>
      <c r="Q151" s="206" t="s">
        <v>321</v>
      </c>
      <c r="R151" s="206"/>
      <c r="S151" s="211">
        <v>-305.36</v>
      </c>
      <c r="T151" s="206"/>
      <c r="U151" s="211">
        <f t="shared" si="5"/>
        <v>-16712.53</v>
      </c>
    </row>
    <row r="152" spans="1:21" x14ac:dyDescent="0.25">
      <c r="A152" s="206"/>
      <c r="B152" s="206"/>
      <c r="C152" s="206"/>
      <c r="D152" s="206"/>
      <c r="E152" s="206"/>
      <c r="F152" s="206"/>
      <c r="G152" s="206" t="s">
        <v>382</v>
      </c>
      <c r="H152" s="206"/>
      <c r="I152" s="228">
        <v>43535</v>
      </c>
      <c r="J152" s="206"/>
      <c r="K152" s="206" t="s">
        <v>403</v>
      </c>
      <c r="L152" s="206"/>
      <c r="M152" s="206" t="s">
        <v>404</v>
      </c>
      <c r="N152" s="206"/>
      <c r="O152" s="206" t="s">
        <v>1279</v>
      </c>
      <c r="P152" s="206"/>
      <c r="Q152" s="206" t="s">
        <v>321</v>
      </c>
      <c r="R152" s="206"/>
      <c r="S152" s="211">
        <v>-6481.7</v>
      </c>
      <c r="T152" s="206"/>
      <c r="U152" s="211">
        <f t="shared" si="5"/>
        <v>-23194.23</v>
      </c>
    </row>
    <row r="153" spans="1:21" x14ac:dyDescent="0.25">
      <c r="A153" s="206"/>
      <c r="B153" s="206"/>
      <c r="C153" s="206"/>
      <c r="D153" s="206"/>
      <c r="E153" s="206"/>
      <c r="F153" s="206"/>
      <c r="G153" s="206" t="s">
        <v>382</v>
      </c>
      <c r="H153" s="206"/>
      <c r="I153" s="228">
        <v>43535</v>
      </c>
      <c r="J153" s="206"/>
      <c r="K153" s="206" t="s">
        <v>403</v>
      </c>
      <c r="L153" s="206"/>
      <c r="M153" s="206" t="s">
        <v>352</v>
      </c>
      <c r="N153" s="206"/>
      <c r="O153" s="206" t="s">
        <v>1280</v>
      </c>
      <c r="P153" s="206"/>
      <c r="Q153" s="206" t="s">
        <v>321</v>
      </c>
      <c r="R153" s="206"/>
      <c r="S153" s="211">
        <v>-987.7</v>
      </c>
      <c r="T153" s="206"/>
      <c r="U153" s="211">
        <f t="shared" si="5"/>
        <v>-24181.93</v>
      </c>
    </row>
    <row r="154" spans="1:21" x14ac:dyDescent="0.25">
      <c r="A154" s="206"/>
      <c r="B154" s="206"/>
      <c r="C154" s="206"/>
      <c r="D154" s="206"/>
      <c r="E154" s="206"/>
      <c r="F154" s="206"/>
      <c r="G154" s="206" t="s">
        <v>382</v>
      </c>
      <c r="H154" s="206"/>
      <c r="I154" s="228">
        <v>43535</v>
      </c>
      <c r="J154" s="206"/>
      <c r="K154" s="206" t="s">
        <v>403</v>
      </c>
      <c r="L154" s="206"/>
      <c r="M154" s="206" t="s">
        <v>1117</v>
      </c>
      <c r="N154" s="206"/>
      <c r="O154" s="206" t="s">
        <v>1281</v>
      </c>
      <c r="P154" s="206"/>
      <c r="Q154" s="206" t="s">
        <v>321</v>
      </c>
      <c r="R154" s="206"/>
      <c r="S154" s="211">
        <v>-150</v>
      </c>
      <c r="T154" s="206"/>
      <c r="U154" s="211">
        <f t="shared" si="5"/>
        <v>-24331.93</v>
      </c>
    </row>
    <row r="155" spans="1:21" x14ac:dyDescent="0.25">
      <c r="A155" s="206"/>
      <c r="B155" s="206"/>
      <c r="C155" s="206"/>
      <c r="D155" s="206"/>
      <c r="E155" s="206"/>
      <c r="F155" s="206"/>
      <c r="G155" s="206" t="s">
        <v>382</v>
      </c>
      <c r="H155" s="206"/>
      <c r="I155" s="228">
        <v>43535</v>
      </c>
      <c r="J155" s="206"/>
      <c r="K155" s="206" t="s">
        <v>403</v>
      </c>
      <c r="L155" s="206"/>
      <c r="M155" s="206" t="s">
        <v>355</v>
      </c>
      <c r="N155" s="206"/>
      <c r="O155" s="206" t="s">
        <v>1282</v>
      </c>
      <c r="P155" s="206"/>
      <c r="Q155" s="206" t="s">
        <v>321</v>
      </c>
      <c r="R155" s="206"/>
      <c r="S155" s="211">
        <v>-39176</v>
      </c>
      <c r="T155" s="206"/>
      <c r="U155" s="211">
        <f t="shared" si="5"/>
        <v>-63507.93</v>
      </c>
    </row>
    <row r="156" spans="1:21" x14ac:dyDescent="0.25">
      <c r="A156" s="206"/>
      <c r="B156" s="206"/>
      <c r="C156" s="206"/>
      <c r="D156" s="206"/>
      <c r="E156" s="206"/>
      <c r="F156" s="206"/>
      <c r="G156" s="206" t="s">
        <v>380</v>
      </c>
      <c r="H156" s="206"/>
      <c r="I156" s="228">
        <v>43535</v>
      </c>
      <c r="J156" s="206"/>
      <c r="K156" s="206" t="s">
        <v>1226</v>
      </c>
      <c r="L156" s="206"/>
      <c r="M156" s="206" t="s">
        <v>381</v>
      </c>
      <c r="N156" s="206"/>
      <c r="O156" s="206" t="s">
        <v>1185</v>
      </c>
      <c r="P156" s="206"/>
      <c r="Q156" s="206" t="s">
        <v>292</v>
      </c>
      <c r="R156" s="206"/>
      <c r="S156" s="211">
        <v>9573.2000000000007</v>
      </c>
      <c r="T156" s="206"/>
      <c r="U156" s="211">
        <f t="shared" si="5"/>
        <v>-53934.73</v>
      </c>
    </row>
    <row r="157" spans="1:21" x14ac:dyDescent="0.25">
      <c r="A157" s="206"/>
      <c r="B157" s="206"/>
      <c r="C157" s="206"/>
      <c r="D157" s="206"/>
      <c r="E157" s="206"/>
      <c r="F157" s="206"/>
      <c r="G157" s="206" t="s">
        <v>380</v>
      </c>
      <c r="H157" s="206"/>
      <c r="I157" s="228">
        <v>43535</v>
      </c>
      <c r="J157" s="206"/>
      <c r="K157" s="206" t="s">
        <v>1240</v>
      </c>
      <c r="L157" s="206"/>
      <c r="M157" s="206" t="s">
        <v>381</v>
      </c>
      <c r="N157" s="206"/>
      <c r="O157" s="206" t="s">
        <v>1185</v>
      </c>
      <c r="P157" s="206"/>
      <c r="Q157" s="206" t="s">
        <v>295</v>
      </c>
      <c r="R157" s="206"/>
      <c r="S157" s="211">
        <v>455</v>
      </c>
      <c r="T157" s="206"/>
      <c r="U157" s="211">
        <f t="shared" ref="U157:U192" si="6">ROUND(U156+S157,5)</f>
        <v>-53479.73</v>
      </c>
    </row>
    <row r="158" spans="1:21" x14ac:dyDescent="0.25">
      <c r="A158" s="206"/>
      <c r="B158" s="206"/>
      <c r="C158" s="206"/>
      <c r="D158" s="206"/>
      <c r="E158" s="206"/>
      <c r="F158" s="206"/>
      <c r="G158" s="206" t="s">
        <v>380</v>
      </c>
      <c r="H158" s="206"/>
      <c r="I158" s="228">
        <v>43535</v>
      </c>
      <c r="J158" s="206"/>
      <c r="K158" s="206" t="s">
        <v>1184</v>
      </c>
      <c r="L158" s="206"/>
      <c r="M158" s="206" t="s">
        <v>381</v>
      </c>
      <c r="N158" s="206"/>
      <c r="O158" s="206" t="s">
        <v>1185</v>
      </c>
      <c r="P158" s="206"/>
      <c r="Q158" s="206" t="s">
        <v>290</v>
      </c>
      <c r="R158" s="206"/>
      <c r="S158" s="211">
        <v>53479.73</v>
      </c>
      <c r="T158" s="206"/>
      <c r="U158" s="211">
        <f t="shared" si="6"/>
        <v>0</v>
      </c>
    </row>
    <row r="159" spans="1:21" x14ac:dyDescent="0.25">
      <c r="A159" s="206"/>
      <c r="B159" s="206"/>
      <c r="C159" s="206"/>
      <c r="D159" s="206"/>
      <c r="E159" s="206"/>
      <c r="F159" s="206"/>
      <c r="G159" s="206" t="s">
        <v>382</v>
      </c>
      <c r="H159" s="206"/>
      <c r="I159" s="228">
        <v>43536</v>
      </c>
      <c r="J159" s="206"/>
      <c r="K159" s="206" t="s">
        <v>403</v>
      </c>
      <c r="L159" s="206"/>
      <c r="M159" s="206" t="s">
        <v>1100</v>
      </c>
      <c r="N159" s="206"/>
      <c r="O159" s="206" t="s">
        <v>1283</v>
      </c>
      <c r="P159" s="206"/>
      <c r="Q159" s="206" t="s">
        <v>321</v>
      </c>
      <c r="R159" s="206"/>
      <c r="S159" s="211">
        <v>-454.77</v>
      </c>
      <c r="T159" s="206"/>
      <c r="U159" s="211">
        <f t="shared" si="6"/>
        <v>-454.77</v>
      </c>
    </row>
    <row r="160" spans="1:21" x14ac:dyDescent="0.25">
      <c r="A160" s="206"/>
      <c r="B160" s="206"/>
      <c r="C160" s="206"/>
      <c r="D160" s="206"/>
      <c r="E160" s="206"/>
      <c r="F160" s="206"/>
      <c r="G160" s="206" t="s">
        <v>382</v>
      </c>
      <c r="H160" s="206"/>
      <c r="I160" s="228">
        <v>43536</v>
      </c>
      <c r="J160" s="206"/>
      <c r="K160" s="206" t="s">
        <v>403</v>
      </c>
      <c r="L160" s="206"/>
      <c r="M160" s="206" t="s">
        <v>352</v>
      </c>
      <c r="N160" s="206"/>
      <c r="O160" s="206" t="s">
        <v>1284</v>
      </c>
      <c r="P160" s="206"/>
      <c r="Q160" s="206" t="s">
        <v>321</v>
      </c>
      <c r="R160" s="206"/>
      <c r="S160" s="211">
        <v>-957.6</v>
      </c>
      <c r="T160" s="206"/>
      <c r="U160" s="211">
        <f t="shared" si="6"/>
        <v>-1412.37</v>
      </c>
    </row>
    <row r="161" spans="1:21" x14ac:dyDescent="0.25">
      <c r="A161" s="206"/>
      <c r="B161" s="206"/>
      <c r="C161" s="206"/>
      <c r="D161" s="206"/>
      <c r="E161" s="206"/>
      <c r="F161" s="206"/>
      <c r="G161" s="206" t="s">
        <v>380</v>
      </c>
      <c r="H161" s="206"/>
      <c r="I161" s="228">
        <v>43536</v>
      </c>
      <c r="J161" s="206"/>
      <c r="K161" s="206" t="s">
        <v>1227</v>
      </c>
      <c r="L161" s="206"/>
      <c r="M161" s="206" t="s">
        <v>381</v>
      </c>
      <c r="N161" s="206"/>
      <c r="O161" s="206" t="s">
        <v>1188</v>
      </c>
      <c r="P161" s="206"/>
      <c r="Q161" s="206" t="s">
        <v>292</v>
      </c>
      <c r="R161" s="206"/>
      <c r="S161" s="211">
        <v>957.6</v>
      </c>
      <c r="T161" s="206"/>
      <c r="U161" s="211">
        <f t="shared" si="6"/>
        <v>-454.77</v>
      </c>
    </row>
    <row r="162" spans="1:21" x14ac:dyDescent="0.25">
      <c r="A162" s="206"/>
      <c r="B162" s="206"/>
      <c r="C162" s="206"/>
      <c r="D162" s="206"/>
      <c r="E162" s="206"/>
      <c r="F162" s="206"/>
      <c r="G162" s="206" t="s">
        <v>380</v>
      </c>
      <c r="H162" s="206"/>
      <c r="I162" s="228">
        <v>43536</v>
      </c>
      <c r="J162" s="206"/>
      <c r="K162" s="206" t="s">
        <v>1187</v>
      </c>
      <c r="L162" s="206"/>
      <c r="M162" s="206" t="s">
        <v>381</v>
      </c>
      <c r="N162" s="206"/>
      <c r="O162" s="206" t="s">
        <v>1188</v>
      </c>
      <c r="P162" s="206"/>
      <c r="Q162" s="206" t="s">
        <v>290</v>
      </c>
      <c r="R162" s="206"/>
      <c r="S162" s="211">
        <v>454.77</v>
      </c>
      <c r="T162" s="206"/>
      <c r="U162" s="211">
        <f t="shared" si="6"/>
        <v>0</v>
      </c>
    </row>
    <row r="163" spans="1:21" x14ac:dyDescent="0.25">
      <c r="A163" s="206"/>
      <c r="B163" s="206"/>
      <c r="C163" s="206"/>
      <c r="D163" s="206"/>
      <c r="E163" s="206"/>
      <c r="F163" s="206"/>
      <c r="G163" s="206" t="s">
        <v>382</v>
      </c>
      <c r="H163" s="206"/>
      <c r="I163" s="228">
        <v>43542</v>
      </c>
      <c r="J163" s="206"/>
      <c r="K163" s="206" t="s">
        <v>403</v>
      </c>
      <c r="L163" s="206"/>
      <c r="M163" s="206" t="s">
        <v>1030</v>
      </c>
      <c r="N163" s="206"/>
      <c r="O163" s="206" t="s">
        <v>1285</v>
      </c>
      <c r="P163" s="206"/>
      <c r="Q163" s="206" t="s">
        <v>321</v>
      </c>
      <c r="R163" s="206"/>
      <c r="S163" s="211">
        <v>-30</v>
      </c>
      <c r="T163" s="206"/>
      <c r="U163" s="211">
        <f t="shared" si="6"/>
        <v>-30</v>
      </c>
    </row>
    <row r="164" spans="1:21" x14ac:dyDescent="0.25">
      <c r="A164" s="206"/>
      <c r="B164" s="206"/>
      <c r="C164" s="206"/>
      <c r="D164" s="206"/>
      <c r="E164" s="206"/>
      <c r="F164" s="206"/>
      <c r="G164" s="206" t="s">
        <v>380</v>
      </c>
      <c r="H164" s="206"/>
      <c r="I164" s="228">
        <v>43542</v>
      </c>
      <c r="J164" s="206"/>
      <c r="K164" s="206" t="s">
        <v>1196</v>
      </c>
      <c r="L164" s="206"/>
      <c r="M164" s="206" t="s">
        <v>381</v>
      </c>
      <c r="N164" s="206"/>
      <c r="O164" s="206" t="s">
        <v>1197</v>
      </c>
      <c r="P164" s="206"/>
      <c r="Q164" s="206" t="s">
        <v>290</v>
      </c>
      <c r="R164" s="206"/>
      <c r="S164" s="211">
        <v>30</v>
      </c>
      <c r="T164" s="206"/>
      <c r="U164" s="211">
        <f t="shared" si="6"/>
        <v>0</v>
      </c>
    </row>
    <row r="165" spans="1:21" x14ac:dyDescent="0.25">
      <c r="A165" s="206"/>
      <c r="B165" s="206"/>
      <c r="C165" s="206"/>
      <c r="D165" s="206"/>
      <c r="E165" s="206"/>
      <c r="F165" s="206"/>
      <c r="G165" s="206" t="s">
        <v>382</v>
      </c>
      <c r="H165" s="206"/>
      <c r="I165" s="228">
        <v>43544</v>
      </c>
      <c r="J165" s="206"/>
      <c r="K165" s="206" t="s">
        <v>403</v>
      </c>
      <c r="L165" s="206"/>
      <c r="M165" s="206" t="s">
        <v>351</v>
      </c>
      <c r="N165" s="206"/>
      <c r="O165" s="206" t="s">
        <v>1286</v>
      </c>
      <c r="P165" s="206"/>
      <c r="Q165" s="206" t="s">
        <v>321</v>
      </c>
      <c r="R165" s="206"/>
      <c r="S165" s="211">
        <v>-237</v>
      </c>
      <c r="T165" s="206"/>
      <c r="U165" s="211">
        <f t="shared" si="6"/>
        <v>-237</v>
      </c>
    </row>
    <row r="166" spans="1:21" x14ac:dyDescent="0.25">
      <c r="A166" s="206"/>
      <c r="B166" s="206"/>
      <c r="C166" s="206"/>
      <c r="D166" s="206"/>
      <c r="E166" s="206"/>
      <c r="F166" s="206"/>
      <c r="G166" s="206" t="s">
        <v>382</v>
      </c>
      <c r="H166" s="206"/>
      <c r="I166" s="228">
        <v>43544</v>
      </c>
      <c r="J166" s="206"/>
      <c r="K166" s="206" t="s">
        <v>403</v>
      </c>
      <c r="L166" s="206"/>
      <c r="M166" s="206" t="s">
        <v>351</v>
      </c>
      <c r="N166" s="206"/>
      <c r="O166" s="206" t="s">
        <v>1287</v>
      </c>
      <c r="P166" s="206"/>
      <c r="Q166" s="206" t="s">
        <v>321</v>
      </c>
      <c r="R166" s="206"/>
      <c r="S166" s="211">
        <v>-113.9</v>
      </c>
      <c r="T166" s="206"/>
      <c r="U166" s="211">
        <f t="shared" si="6"/>
        <v>-350.9</v>
      </c>
    </row>
    <row r="167" spans="1:21" x14ac:dyDescent="0.25">
      <c r="A167" s="206"/>
      <c r="B167" s="206"/>
      <c r="C167" s="206"/>
      <c r="D167" s="206"/>
      <c r="E167" s="206"/>
      <c r="F167" s="206"/>
      <c r="G167" s="206" t="s">
        <v>382</v>
      </c>
      <c r="H167" s="206"/>
      <c r="I167" s="228">
        <v>43544</v>
      </c>
      <c r="J167" s="206"/>
      <c r="K167" s="206" t="s">
        <v>403</v>
      </c>
      <c r="L167" s="206"/>
      <c r="M167" s="206" t="s">
        <v>349</v>
      </c>
      <c r="N167" s="206"/>
      <c r="O167" s="206" t="s">
        <v>1288</v>
      </c>
      <c r="P167" s="206"/>
      <c r="Q167" s="206" t="s">
        <v>321</v>
      </c>
      <c r="R167" s="206"/>
      <c r="S167" s="211">
        <v>-5500</v>
      </c>
      <c r="T167" s="206"/>
      <c r="U167" s="211">
        <f t="shared" si="6"/>
        <v>-5850.9</v>
      </c>
    </row>
    <row r="168" spans="1:21" x14ac:dyDescent="0.25">
      <c r="A168" s="206"/>
      <c r="B168" s="206"/>
      <c r="C168" s="206"/>
      <c r="D168" s="206"/>
      <c r="E168" s="206"/>
      <c r="F168" s="206"/>
      <c r="G168" s="206" t="s">
        <v>382</v>
      </c>
      <c r="H168" s="206"/>
      <c r="I168" s="228">
        <v>43544</v>
      </c>
      <c r="J168" s="206"/>
      <c r="K168" s="206" t="s">
        <v>403</v>
      </c>
      <c r="L168" s="206"/>
      <c r="M168" s="206" t="s">
        <v>1117</v>
      </c>
      <c r="N168" s="206"/>
      <c r="O168" s="206" t="s">
        <v>1289</v>
      </c>
      <c r="P168" s="206"/>
      <c r="Q168" s="206" t="s">
        <v>321</v>
      </c>
      <c r="R168" s="206"/>
      <c r="S168" s="211">
        <v>-160</v>
      </c>
      <c r="T168" s="206"/>
      <c r="U168" s="211">
        <f t="shared" si="6"/>
        <v>-6010.9</v>
      </c>
    </row>
    <row r="169" spans="1:21" x14ac:dyDescent="0.25">
      <c r="A169" s="206"/>
      <c r="B169" s="206"/>
      <c r="C169" s="206"/>
      <c r="D169" s="206"/>
      <c r="E169" s="206"/>
      <c r="F169" s="206"/>
      <c r="G169" s="206" t="s">
        <v>380</v>
      </c>
      <c r="H169" s="206"/>
      <c r="I169" s="228">
        <v>43544</v>
      </c>
      <c r="J169" s="206"/>
      <c r="K169" s="206" t="s">
        <v>1207</v>
      </c>
      <c r="L169" s="206"/>
      <c r="M169" s="206" t="s">
        <v>381</v>
      </c>
      <c r="N169" s="206"/>
      <c r="O169" s="206" t="s">
        <v>1208</v>
      </c>
      <c r="P169" s="206"/>
      <c r="Q169" s="206" t="s">
        <v>290</v>
      </c>
      <c r="R169" s="206"/>
      <c r="S169" s="211">
        <v>6010.9</v>
      </c>
      <c r="T169" s="206"/>
      <c r="U169" s="211">
        <f t="shared" si="6"/>
        <v>0</v>
      </c>
    </row>
    <row r="170" spans="1:21" x14ac:dyDescent="0.25">
      <c r="A170" s="206"/>
      <c r="B170" s="206"/>
      <c r="C170" s="206"/>
      <c r="D170" s="206"/>
      <c r="E170" s="206"/>
      <c r="F170" s="206"/>
      <c r="G170" s="206" t="s">
        <v>382</v>
      </c>
      <c r="H170" s="206"/>
      <c r="I170" s="228">
        <v>43545</v>
      </c>
      <c r="J170" s="206"/>
      <c r="K170" s="206" t="s">
        <v>403</v>
      </c>
      <c r="L170" s="206"/>
      <c r="M170" s="206" t="s">
        <v>1127</v>
      </c>
      <c r="N170" s="206"/>
      <c r="O170" s="206" t="s">
        <v>1290</v>
      </c>
      <c r="P170" s="206"/>
      <c r="Q170" s="206" t="s">
        <v>321</v>
      </c>
      <c r="R170" s="206"/>
      <c r="S170" s="211">
        <v>-3000</v>
      </c>
      <c r="T170" s="206"/>
      <c r="U170" s="211">
        <f t="shared" si="6"/>
        <v>-3000</v>
      </c>
    </row>
    <row r="171" spans="1:21" x14ac:dyDescent="0.25">
      <c r="A171" s="206"/>
      <c r="B171" s="206"/>
      <c r="C171" s="206"/>
      <c r="D171" s="206"/>
      <c r="E171" s="206"/>
      <c r="F171" s="206"/>
      <c r="G171" s="206" t="s">
        <v>382</v>
      </c>
      <c r="H171" s="206"/>
      <c r="I171" s="228">
        <v>43545</v>
      </c>
      <c r="J171" s="206"/>
      <c r="K171" s="206" t="s">
        <v>403</v>
      </c>
      <c r="L171" s="206"/>
      <c r="M171" s="206" t="s">
        <v>430</v>
      </c>
      <c r="N171" s="206"/>
      <c r="O171" s="206" t="s">
        <v>1291</v>
      </c>
      <c r="P171" s="206"/>
      <c r="Q171" s="206" t="s">
        <v>321</v>
      </c>
      <c r="R171" s="206"/>
      <c r="S171" s="211">
        <v>-87000</v>
      </c>
      <c r="T171" s="206"/>
      <c r="U171" s="211">
        <f t="shared" si="6"/>
        <v>-90000</v>
      </c>
    </row>
    <row r="172" spans="1:21" x14ac:dyDescent="0.25">
      <c r="A172" s="206"/>
      <c r="B172" s="206"/>
      <c r="C172" s="206"/>
      <c r="D172" s="206"/>
      <c r="E172" s="206"/>
      <c r="F172" s="206"/>
      <c r="G172" s="206" t="s">
        <v>380</v>
      </c>
      <c r="H172" s="206"/>
      <c r="I172" s="228">
        <v>43545</v>
      </c>
      <c r="J172" s="206"/>
      <c r="K172" s="206" t="s">
        <v>1209</v>
      </c>
      <c r="L172" s="206"/>
      <c r="M172" s="206" t="s">
        <v>381</v>
      </c>
      <c r="N172" s="206"/>
      <c r="O172" s="206" t="s">
        <v>1210</v>
      </c>
      <c r="P172" s="206"/>
      <c r="Q172" s="206" t="s">
        <v>290</v>
      </c>
      <c r="R172" s="206"/>
      <c r="S172" s="211">
        <v>90000</v>
      </c>
      <c r="T172" s="206"/>
      <c r="U172" s="211">
        <f t="shared" si="6"/>
        <v>0</v>
      </c>
    </row>
    <row r="173" spans="1:21" x14ac:dyDescent="0.25">
      <c r="A173" s="206"/>
      <c r="B173" s="206"/>
      <c r="C173" s="206"/>
      <c r="D173" s="206"/>
      <c r="E173" s="206"/>
      <c r="F173" s="206"/>
      <c r="G173" s="206" t="s">
        <v>382</v>
      </c>
      <c r="H173" s="206"/>
      <c r="I173" s="228">
        <v>43549</v>
      </c>
      <c r="J173" s="206"/>
      <c r="K173" s="206" t="s">
        <v>403</v>
      </c>
      <c r="L173" s="206"/>
      <c r="M173" s="206" t="s">
        <v>352</v>
      </c>
      <c r="N173" s="206"/>
      <c r="O173" s="206" t="s">
        <v>1292</v>
      </c>
      <c r="P173" s="206"/>
      <c r="Q173" s="206" t="s">
        <v>321</v>
      </c>
      <c r="R173" s="206"/>
      <c r="S173" s="211">
        <v>-1100.4000000000001</v>
      </c>
      <c r="T173" s="206"/>
      <c r="U173" s="211">
        <f t="shared" si="6"/>
        <v>-1100.4000000000001</v>
      </c>
    </row>
    <row r="174" spans="1:21" x14ac:dyDescent="0.25">
      <c r="A174" s="206"/>
      <c r="B174" s="206"/>
      <c r="C174" s="206"/>
      <c r="D174" s="206"/>
      <c r="E174" s="206"/>
      <c r="F174" s="206"/>
      <c r="G174" s="206" t="s">
        <v>382</v>
      </c>
      <c r="H174" s="206"/>
      <c r="I174" s="228">
        <v>43549</v>
      </c>
      <c r="J174" s="206"/>
      <c r="K174" s="206" t="s">
        <v>403</v>
      </c>
      <c r="L174" s="206"/>
      <c r="M174" s="206" t="s">
        <v>352</v>
      </c>
      <c r="N174" s="206"/>
      <c r="O174" s="206" t="s">
        <v>1293</v>
      </c>
      <c r="P174" s="206"/>
      <c r="Q174" s="206" t="s">
        <v>321</v>
      </c>
      <c r="R174" s="206"/>
      <c r="S174" s="211">
        <v>-990.5</v>
      </c>
      <c r="T174" s="206"/>
      <c r="U174" s="211">
        <f t="shared" si="6"/>
        <v>-2090.9</v>
      </c>
    </row>
    <row r="175" spans="1:21" x14ac:dyDescent="0.25">
      <c r="A175" s="206"/>
      <c r="B175" s="206"/>
      <c r="C175" s="206"/>
      <c r="D175" s="206"/>
      <c r="E175" s="206"/>
      <c r="F175" s="206"/>
      <c r="G175" s="206" t="s">
        <v>382</v>
      </c>
      <c r="H175" s="206"/>
      <c r="I175" s="228">
        <v>43549</v>
      </c>
      <c r="J175" s="206"/>
      <c r="K175" s="206" t="s">
        <v>403</v>
      </c>
      <c r="L175" s="206"/>
      <c r="M175" s="206" t="s">
        <v>352</v>
      </c>
      <c r="N175" s="206"/>
      <c r="O175" s="206" t="s">
        <v>1294</v>
      </c>
      <c r="P175" s="206"/>
      <c r="Q175" s="206" t="s">
        <v>321</v>
      </c>
      <c r="R175" s="206"/>
      <c r="S175" s="211">
        <v>-1043</v>
      </c>
      <c r="T175" s="206"/>
      <c r="U175" s="211">
        <f t="shared" si="6"/>
        <v>-3133.9</v>
      </c>
    </row>
    <row r="176" spans="1:21" x14ac:dyDescent="0.25">
      <c r="A176" s="206"/>
      <c r="B176" s="206"/>
      <c r="C176" s="206"/>
      <c r="D176" s="206"/>
      <c r="E176" s="206"/>
      <c r="F176" s="206"/>
      <c r="G176" s="206" t="s">
        <v>382</v>
      </c>
      <c r="H176" s="206"/>
      <c r="I176" s="228">
        <v>43549</v>
      </c>
      <c r="J176" s="206"/>
      <c r="K176" s="206" t="s">
        <v>403</v>
      </c>
      <c r="L176" s="206"/>
      <c r="M176" s="206" t="s">
        <v>352</v>
      </c>
      <c r="N176" s="206"/>
      <c r="O176" s="206" t="s">
        <v>1295</v>
      </c>
      <c r="P176" s="206"/>
      <c r="Q176" s="206" t="s">
        <v>321</v>
      </c>
      <c r="R176" s="206"/>
      <c r="S176" s="211">
        <v>-925.4</v>
      </c>
      <c r="T176" s="206"/>
      <c r="U176" s="211">
        <f t="shared" si="6"/>
        <v>-4059.3</v>
      </c>
    </row>
    <row r="177" spans="1:21" x14ac:dyDescent="0.25">
      <c r="A177" s="206"/>
      <c r="B177" s="206"/>
      <c r="C177" s="206"/>
      <c r="D177" s="206"/>
      <c r="E177" s="206"/>
      <c r="F177" s="206"/>
      <c r="G177" s="206" t="s">
        <v>382</v>
      </c>
      <c r="H177" s="206"/>
      <c r="I177" s="228">
        <v>43549</v>
      </c>
      <c r="J177" s="206"/>
      <c r="K177" s="206" t="s">
        <v>403</v>
      </c>
      <c r="L177" s="206"/>
      <c r="M177" s="206" t="s">
        <v>352</v>
      </c>
      <c r="N177" s="206"/>
      <c r="O177" s="206" t="s">
        <v>1296</v>
      </c>
      <c r="P177" s="206"/>
      <c r="Q177" s="206" t="s">
        <v>321</v>
      </c>
      <c r="R177" s="206"/>
      <c r="S177" s="211">
        <v>-923.3</v>
      </c>
      <c r="T177" s="206"/>
      <c r="U177" s="211">
        <f t="shared" si="6"/>
        <v>-4982.6000000000004</v>
      </c>
    </row>
    <row r="178" spans="1:21" x14ac:dyDescent="0.25">
      <c r="A178" s="206"/>
      <c r="B178" s="206"/>
      <c r="C178" s="206"/>
      <c r="D178" s="206"/>
      <c r="E178" s="206"/>
      <c r="F178" s="206"/>
      <c r="G178" s="206" t="s">
        <v>380</v>
      </c>
      <c r="H178" s="206"/>
      <c r="I178" s="228">
        <v>43549</v>
      </c>
      <c r="J178" s="206"/>
      <c r="K178" s="206" t="s">
        <v>1228</v>
      </c>
      <c r="L178" s="206"/>
      <c r="M178" s="206" t="s">
        <v>381</v>
      </c>
      <c r="N178" s="206"/>
      <c r="O178" s="206" t="s">
        <v>1229</v>
      </c>
      <c r="P178" s="206"/>
      <c r="Q178" s="206" t="s">
        <v>292</v>
      </c>
      <c r="R178" s="206"/>
      <c r="S178" s="211">
        <v>4982.6000000000004</v>
      </c>
      <c r="T178" s="206"/>
      <c r="U178" s="211">
        <f t="shared" si="6"/>
        <v>0</v>
      </c>
    </row>
    <row r="179" spans="1:21" x14ac:dyDescent="0.25">
      <c r="A179" s="206"/>
      <c r="B179" s="206"/>
      <c r="C179" s="206"/>
      <c r="D179" s="206"/>
      <c r="E179" s="206"/>
      <c r="F179" s="206"/>
      <c r="G179" s="206" t="s">
        <v>382</v>
      </c>
      <c r="H179" s="206"/>
      <c r="I179" s="228">
        <v>43550</v>
      </c>
      <c r="J179" s="206"/>
      <c r="K179" s="206" t="s">
        <v>403</v>
      </c>
      <c r="L179" s="206"/>
      <c r="M179" s="206" t="s">
        <v>352</v>
      </c>
      <c r="N179" s="206"/>
      <c r="O179" s="206" t="s">
        <v>1297</v>
      </c>
      <c r="P179" s="206"/>
      <c r="Q179" s="206" t="s">
        <v>321</v>
      </c>
      <c r="R179" s="206"/>
      <c r="S179" s="211">
        <v>-1052.8</v>
      </c>
      <c r="T179" s="206"/>
      <c r="U179" s="211">
        <f t="shared" si="6"/>
        <v>-1052.8</v>
      </c>
    </row>
    <row r="180" spans="1:21" x14ac:dyDescent="0.25">
      <c r="A180" s="206"/>
      <c r="B180" s="206"/>
      <c r="C180" s="206"/>
      <c r="D180" s="206"/>
      <c r="E180" s="206"/>
      <c r="F180" s="206"/>
      <c r="G180" s="206" t="s">
        <v>382</v>
      </c>
      <c r="H180" s="206"/>
      <c r="I180" s="228">
        <v>43550</v>
      </c>
      <c r="J180" s="206"/>
      <c r="K180" s="206" t="s">
        <v>403</v>
      </c>
      <c r="L180" s="206"/>
      <c r="M180" s="206" t="s">
        <v>352</v>
      </c>
      <c r="N180" s="206"/>
      <c r="O180" s="206" t="s">
        <v>1298</v>
      </c>
      <c r="P180" s="206"/>
      <c r="Q180" s="206" t="s">
        <v>321</v>
      </c>
      <c r="R180" s="206"/>
      <c r="S180" s="211">
        <v>-877.1</v>
      </c>
      <c r="T180" s="206"/>
      <c r="U180" s="211">
        <f t="shared" si="6"/>
        <v>-1929.9</v>
      </c>
    </row>
    <row r="181" spans="1:21" x14ac:dyDescent="0.25">
      <c r="A181" s="206"/>
      <c r="B181" s="206"/>
      <c r="C181" s="206"/>
      <c r="D181" s="206"/>
      <c r="E181" s="206"/>
      <c r="F181" s="206"/>
      <c r="G181" s="206" t="s">
        <v>382</v>
      </c>
      <c r="H181" s="206"/>
      <c r="I181" s="228">
        <v>43550</v>
      </c>
      <c r="J181" s="206"/>
      <c r="K181" s="206" t="s">
        <v>403</v>
      </c>
      <c r="L181" s="206"/>
      <c r="M181" s="206" t="s">
        <v>352</v>
      </c>
      <c r="N181" s="206"/>
      <c r="O181" s="206" t="s">
        <v>1299</v>
      </c>
      <c r="P181" s="206"/>
      <c r="Q181" s="206" t="s">
        <v>321</v>
      </c>
      <c r="R181" s="206"/>
      <c r="S181" s="211">
        <v>-1022</v>
      </c>
      <c r="T181" s="206"/>
      <c r="U181" s="211">
        <f t="shared" si="6"/>
        <v>-2951.9</v>
      </c>
    </row>
    <row r="182" spans="1:21" x14ac:dyDescent="0.25">
      <c r="A182" s="206"/>
      <c r="B182" s="206"/>
      <c r="C182" s="206"/>
      <c r="D182" s="206"/>
      <c r="E182" s="206"/>
      <c r="F182" s="206"/>
      <c r="G182" s="206" t="s">
        <v>382</v>
      </c>
      <c r="H182" s="206"/>
      <c r="I182" s="228">
        <v>43550</v>
      </c>
      <c r="J182" s="206"/>
      <c r="K182" s="206" t="s">
        <v>403</v>
      </c>
      <c r="L182" s="206"/>
      <c r="M182" s="206" t="s">
        <v>1133</v>
      </c>
      <c r="N182" s="206"/>
      <c r="O182" s="206" t="s">
        <v>1300</v>
      </c>
      <c r="P182" s="206"/>
      <c r="Q182" s="206" t="s">
        <v>321</v>
      </c>
      <c r="R182" s="206"/>
      <c r="S182" s="211">
        <v>-48</v>
      </c>
      <c r="T182" s="206"/>
      <c r="U182" s="211">
        <f t="shared" si="6"/>
        <v>-2999.9</v>
      </c>
    </row>
    <row r="183" spans="1:21" x14ac:dyDescent="0.25">
      <c r="A183" s="206"/>
      <c r="B183" s="206"/>
      <c r="C183" s="206"/>
      <c r="D183" s="206"/>
      <c r="E183" s="206"/>
      <c r="F183" s="206"/>
      <c r="G183" s="206" t="s">
        <v>382</v>
      </c>
      <c r="H183" s="206"/>
      <c r="I183" s="228">
        <v>43550</v>
      </c>
      <c r="J183" s="206"/>
      <c r="K183" s="206" t="s">
        <v>403</v>
      </c>
      <c r="L183" s="206"/>
      <c r="M183" s="206" t="s">
        <v>352</v>
      </c>
      <c r="N183" s="206"/>
      <c r="O183" s="206" t="s">
        <v>1301</v>
      </c>
      <c r="P183" s="206"/>
      <c r="Q183" s="206" t="s">
        <v>321</v>
      </c>
      <c r="R183" s="206"/>
      <c r="S183" s="211">
        <v>-1010.1</v>
      </c>
      <c r="T183" s="206"/>
      <c r="U183" s="211">
        <f t="shared" si="6"/>
        <v>-4010</v>
      </c>
    </row>
    <row r="184" spans="1:21" x14ac:dyDescent="0.25">
      <c r="A184" s="206"/>
      <c r="B184" s="206"/>
      <c r="C184" s="206"/>
      <c r="D184" s="206"/>
      <c r="E184" s="206"/>
      <c r="F184" s="206"/>
      <c r="G184" s="206" t="s">
        <v>380</v>
      </c>
      <c r="H184" s="206"/>
      <c r="I184" s="228">
        <v>43550</v>
      </c>
      <c r="J184" s="206"/>
      <c r="K184" s="206" t="s">
        <v>1213</v>
      </c>
      <c r="L184" s="206"/>
      <c r="M184" s="206" t="s">
        <v>381</v>
      </c>
      <c r="N184" s="206"/>
      <c r="O184" s="206" t="s">
        <v>1214</v>
      </c>
      <c r="P184" s="206"/>
      <c r="Q184" s="206" t="s">
        <v>290</v>
      </c>
      <c r="R184" s="206"/>
      <c r="S184" s="211">
        <v>48</v>
      </c>
      <c r="T184" s="206"/>
      <c r="U184" s="211">
        <f t="shared" si="6"/>
        <v>-3962</v>
      </c>
    </row>
    <row r="185" spans="1:21" x14ac:dyDescent="0.25">
      <c r="A185" s="206"/>
      <c r="B185" s="206"/>
      <c r="C185" s="206"/>
      <c r="D185" s="206"/>
      <c r="E185" s="206"/>
      <c r="F185" s="206"/>
      <c r="G185" s="206" t="s">
        <v>380</v>
      </c>
      <c r="H185" s="206"/>
      <c r="I185" s="228">
        <v>43550</v>
      </c>
      <c r="J185" s="206"/>
      <c r="K185" s="206" t="s">
        <v>1230</v>
      </c>
      <c r="L185" s="206"/>
      <c r="M185" s="206" t="s">
        <v>381</v>
      </c>
      <c r="N185" s="206"/>
      <c r="O185" s="206" t="s">
        <v>1214</v>
      </c>
      <c r="P185" s="206"/>
      <c r="Q185" s="206" t="s">
        <v>292</v>
      </c>
      <c r="R185" s="206"/>
      <c r="S185" s="211">
        <v>3962</v>
      </c>
      <c r="T185" s="206"/>
      <c r="U185" s="211">
        <f t="shared" si="6"/>
        <v>0</v>
      </c>
    </row>
    <row r="186" spans="1:21" x14ac:dyDescent="0.25">
      <c r="A186" s="206"/>
      <c r="B186" s="206"/>
      <c r="C186" s="206"/>
      <c r="D186" s="206"/>
      <c r="E186" s="206"/>
      <c r="F186" s="206"/>
      <c r="G186" s="206" t="s">
        <v>382</v>
      </c>
      <c r="H186" s="206"/>
      <c r="I186" s="228">
        <v>43551</v>
      </c>
      <c r="J186" s="206"/>
      <c r="K186" s="206" t="s">
        <v>403</v>
      </c>
      <c r="L186" s="206"/>
      <c r="M186" s="206" t="s">
        <v>352</v>
      </c>
      <c r="N186" s="206"/>
      <c r="O186" s="206" t="s">
        <v>1302</v>
      </c>
      <c r="P186" s="206"/>
      <c r="Q186" s="206" t="s">
        <v>321</v>
      </c>
      <c r="R186" s="206"/>
      <c r="S186" s="211">
        <v>-1092</v>
      </c>
      <c r="T186" s="206"/>
      <c r="U186" s="211">
        <f t="shared" si="6"/>
        <v>-1092</v>
      </c>
    </row>
    <row r="187" spans="1:21" x14ac:dyDescent="0.25">
      <c r="A187" s="206"/>
      <c r="B187" s="206"/>
      <c r="C187" s="206"/>
      <c r="D187" s="206"/>
      <c r="E187" s="206"/>
      <c r="F187" s="206"/>
      <c r="G187" s="206" t="s">
        <v>380</v>
      </c>
      <c r="H187" s="206"/>
      <c r="I187" s="228">
        <v>43551</v>
      </c>
      <c r="J187" s="206"/>
      <c r="K187" s="206" t="s">
        <v>1231</v>
      </c>
      <c r="L187" s="206"/>
      <c r="M187" s="206" t="s">
        <v>381</v>
      </c>
      <c r="N187" s="206"/>
      <c r="O187" s="206" t="s">
        <v>1232</v>
      </c>
      <c r="P187" s="206"/>
      <c r="Q187" s="206" t="s">
        <v>292</v>
      </c>
      <c r="R187" s="206"/>
      <c r="S187" s="211">
        <v>1092</v>
      </c>
      <c r="T187" s="206"/>
      <c r="U187" s="211">
        <f t="shared" si="6"/>
        <v>0</v>
      </c>
    </row>
    <row r="188" spans="1:21" x14ac:dyDescent="0.25">
      <c r="A188" s="206"/>
      <c r="B188" s="206"/>
      <c r="C188" s="206"/>
      <c r="D188" s="206"/>
      <c r="E188" s="206"/>
      <c r="F188" s="206"/>
      <c r="G188" s="206" t="s">
        <v>382</v>
      </c>
      <c r="H188" s="206"/>
      <c r="I188" s="228">
        <v>43553</v>
      </c>
      <c r="J188" s="206"/>
      <c r="K188" s="206" t="s">
        <v>403</v>
      </c>
      <c r="L188" s="206"/>
      <c r="M188" s="206" t="s">
        <v>1303</v>
      </c>
      <c r="N188" s="206"/>
      <c r="O188" s="206" t="s">
        <v>1304</v>
      </c>
      <c r="P188" s="206"/>
      <c r="Q188" s="206" t="s">
        <v>321</v>
      </c>
      <c r="R188" s="206"/>
      <c r="S188" s="211">
        <v>-57.75</v>
      </c>
      <c r="T188" s="206"/>
      <c r="U188" s="211">
        <f t="shared" si="6"/>
        <v>-57.75</v>
      </c>
    </row>
    <row r="189" spans="1:21" x14ac:dyDescent="0.25">
      <c r="A189" s="206"/>
      <c r="B189" s="206"/>
      <c r="C189" s="206"/>
      <c r="D189" s="206"/>
      <c r="E189" s="206"/>
      <c r="F189" s="206"/>
      <c r="G189" s="206" t="s">
        <v>382</v>
      </c>
      <c r="H189" s="206"/>
      <c r="I189" s="228">
        <v>43553</v>
      </c>
      <c r="J189" s="206"/>
      <c r="K189" s="206" t="s">
        <v>403</v>
      </c>
      <c r="L189" s="206"/>
      <c r="M189" s="206" t="s">
        <v>1305</v>
      </c>
      <c r="N189" s="206"/>
      <c r="O189" s="206" t="s">
        <v>1306</v>
      </c>
      <c r="P189" s="206"/>
      <c r="Q189" s="206" t="s">
        <v>321</v>
      </c>
      <c r="R189" s="206"/>
      <c r="S189" s="211">
        <v>-116</v>
      </c>
      <c r="T189" s="206"/>
      <c r="U189" s="211">
        <f t="shared" si="6"/>
        <v>-173.75</v>
      </c>
    </row>
    <row r="190" spans="1:21" x14ac:dyDescent="0.25">
      <c r="A190" s="206"/>
      <c r="B190" s="206"/>
      <c r="C190" s="206"/>
      <c r="D190" s="206"/>
      <c r="E190" s="206"/>
      <c r="F190" s="206"/>
      <c r="G190" s="206" t="s">
        <v>382</v>
      </c>
      <c r="H190" s="206"/>
      <c r="I190" s="228">
        <v>43553</v>
      </c>
      <c r="J190" s="206"/>
      <c r="K190" s="206" t="s">
        <v>403</v>
      </c>
      <c r="L190" s="206"/>
      <c r="M190" s="206" t="s">
        <v>389</v>
      </c>
      <c r="N190" s="206"/>
      <c r="O190" s="206" t="s">
        <v>1307</v>
      </c>
      <c r="P190" s="206"/>
      <c r="Q190" s="206" t="s">
        <v>321</v>
      </c>
      <c r="R190" s="206"/>
      <c r="S190" s="211">
        <v>-1000</v>
      </c>
      <c r="T190" s="206"/>
      <c r="U190" s="211">
        <f t="shared" si="6"/>
        <v>-1173.75</v>
      </c>
    </row>
    <row r="191" spans="1:21" x14ac:dyDescent="0.25">
      <c r="A191" s="206"/>
      <c r="B191" s="206"/>
      <c r="C191" s="206"/>
      <c r="D191" s="206"/>
      <c r="E191" s="206"/>
      <c r="F191" s="206"/>
      <c r="G191" s="206" t="s">
        <v>382</v>
      </c>
      <c r="H191" s="206"/>
      <c r="I191" s="228">
        <v>43553</v>
      </c>
      <c r="J191" s="206"/>
      <c r="K191" s="206" t="s">
        <v>403</v>
      </c>
      <c r="L191" s="206"/>
      <c r="M191" s="206" t="s">
        <v>350</v>
      </c>
      <c r="N191" s="206"/>
      <c r="O191" s="206" t="s">
        <v>1308</v>
      </c>
      <c r="P191" s="206"/>
      <c r="Q191" s="206" t="s">
        <v>321</v>
      </c>
      <c r="R191" s="206"/>
      <c r="S191" s="211">
        <v>-400</v>
      </c>
      <c r="T191" s="206"/>
      <c r="U191" s="211">
        <f t="shared" si="6"/>
        <v>-1573.75</v>
      </c>
    </row>
    <row r="192" spans="1:21" ht="15.75" thickBot="1" x14ac:dyDescent="0.3">
      <c r="A192" s="206"/>
      <c r="B192" s="206"/>
      <c r="C192" s="206"/>
      <c r="D192" s="206"/>
      <c r="E192" s="206"/>
      <c r="F192" s="206"/>
      <c r="G192" s="206" t="s">
        <v>380</v>
      </c>
      <c r="H192" s="206"/>
      <c r="I192" s="228">
        <v>43553</v>
      </c>
      <c r="J192" s="206"/>
      <c r="K192" s="206" t="s">
        <v>1218</v>
      </c>
      <c r="L192" s="206"/>
      <c r="M192" s="206" t="s">
        <v>381</v>
      </c>
      <c r="N192" s="206"/>
      <c r="O192" s="206" t="s">
        <v>1219</v>
      </c>
      <c r="P192" s="206"/>
      <c r="Q192" s="206" t="s">
        <v>290</v>
      </c>
      <c r="R192" s="206"/>
      <c r="S192" s="213">
        <v>1573.75</v>
      </c>
      <c r="T192" s="206"/>
      <c r="U192" s="213">
        <f t="shared" si="6"/>
        <v>0</v>
      </c>
    </row>
    <row r="193" spans="1:21" x14ac:dyDescent="0.25">
      <c r="A193" s="206"/>
      <c r="B193" s="206" t="s">
        <v>408</v>
      </c>
      <c r="C193" s="206"/>
      <c r="D193" s="206"/>
      <c r="E193" s="206"/>
      <c r="F193" s="206"/>
      <c r="G193" s="206"/>
      <c r="H193" s="206"/>
      <c r="I193" s="228"/>
      <c r="J193" s="206"/>
      <c r="K193" s="206"/>
      <c r="L193" s="206"/>
      <c r="M193" s="206"/>
      <c r="N193" s="206"/>
      <c r="O193" s="206"/>
      <c r="P193" s="206"/>
      <c r="Q193" s="206"/>
      <c r="R193" s="206"/>
      <c r="S193" s="211">
        <f>ROUND(SUM(S124:S192),5)</f>
        <v>0</v>
      </c>
      <c r="T193" s="206"/>
      <c r="U193" s="211">
        <f>U192</f>
        <v>0</v>
      </c>
    </row>
    <row r="194" spans="1:21" x14ac:dyDescent="0.25">
      <c r="A194" s="203"/>
      <c r="B194" s="203" t="s">
        <v>409</v>
      </c>
      <c r="C194" s="203"/>
      <c r="D194" s="203"/>
      <c r="E194" s="203"/>
      <c r="F194" s="203"/>
      <c r="G194" s="203"/>
      <c r="H194" s="203"/>
      <c r="I194" s="227"/>
      <c r="J194" s="203"/>
      <c r="K194" s="203"/>
      <c r="L194" s="203"/>
      <c r="M194" s="203"/>
      <c r="N194" s="203"/>
      <c r="O194" s="203"/>
      <c r="P194" s="203"/>
      <c r="Q194" s="203"/>
      <c r="R194" s="203"/>
      <c r="S194" s="229"/>
      <c r="T194" s="203"/>
      <c r="U194" s="229">
        <v>0</v>
      </c>
    </row>
    <row r="195" spans="1:21" x14ac:dyDescent="0.25">
      <c r="A195" s="206"/>
      <c r="B195" s="206" t="s">
        <v>410</v>
      </c>
      <c r="C195" s="206"/>
      <c r="D195" s="206"/>
      <c r="E195" s="206"/>
      <c r="F195" s="206"/>
      <c r="G195" s="206"/>
      <c r="H195" s="206"/>
      <c r="I195" s="228"/>
      <c r="J195" s="206"/>
      <c r="K195" s="206"/>
      <c r="L195" s="206"/>
      <c r="M195" s="206"/>
      <c r="N195" s="206"/>
      <c r="O195" s="206"/>
      <c r="P195" s="206"/>
      <c r="Q195" s="206"/>
      <c r="R195" s="206"/>
      <c r="S195" s="211"/>
      <c r="T195" s="206"/>
      <c r="U195" s="211">
        <f>U194</f>
        <v>0</v>
      </c>
    </row>
    <row r="196" spans="1:21" x14ac:dyDescent="0.25">
      <c r="A196" s="203"/>
      <c r="B196" s="203" t="s">
        <v>300</v>
      </c>
      <c r="C196" s="203"/>
      <c r="D196" s="203"/>
      <c r="E196" s="203"/>
      <c r="F196" s="203"/>
      <c r="G196" s="203"/>
      <c r="H196" s="203"/>
      <c r="I196" s="227"/>
      <c r="J196" s="203"/>
      <c r="K196" s="203"/>
      <c r="L196" s="203"/>
      <c r="M196" s="203"/>
      <c r="N196" s="203"/>
      <c r="O196" s="203"/>
      <c r="P196" s="203"/>
      <c r="Q196" s="203"/>
      <c r="R196" s="203"/>
      <c r="S196" s="229"/>
      <c r="T196" s="203"/>
      <c r="U196" s="229">
        <v>11381.5</v>
      </c>
    </row>
    <row r="197" spans="1:21" x14ac:dyDescent="0.25">
      <c r="A197" s="203"/>
      <c r="B197" s="203"/>
      <c r="C197" s="203" t="s">
        <v>411</v>
      </c>
      <c r="D197" s="203"/>
      <c r="E197" s="203"/>
      <c r="F197" s="203"/>
      <c r="G197" s="203"/>
      <c r="H197" s="203"/>
      <c r="I197" s="227"/>
      <c r="J197" s="203"/>
      <c r="K197" s="203"/>
      <c r="L197" s="203"/>
      <c r="M197" s="203"/>
      <c r="N197" s="203"/>
      <c r="O197" s="203"/>
      <c r="P197" s="203"/>
      <c r="Q197" s="203"/>
      <c r="R197" s="203"/>
      <c r="S197" s="229"/>
      <c r="T197" s="203"/>
      <c r="U197" s="229">
        <v>0</v>
      </c>
    </row>
    <row r="198" spans="1:21" x14ac:dyDescent="0.25">
      <c r="A198" s="206"/>
      <c r="B198" s="206"/>
      <c r="C198" s="206" t="s">
        <v>412</v>
      </c>
      <c r="D198" s="206"/>
      <c r="E198" s="206"/>
      <c r="F198" s="206"/>
      <c r="G198" s="206"/>
      <c r="H198" s="206"/>
      <c r="I198" s="228"/>
      <c r="J198" s="206"/>
      <c r="K198" s="206"/>
      <c r="L198" s="206"/>
      <c r="M198" s="206"/>
      <c r="N198" s="206"/>
      <c r="O198" s="206"/>
      <c r="P198" s="206"/>
      <c r="Q198" s="206"/>
      <c r="R198" s="206"/>
      <c r="S198" s="211"/>
      <c r="T198" s="206"/>
      <c r="U198" s="211">
        <f>U197</f>
        <v>0</v>
      </c>
    </row>
    <row r="199" spans="1:21" x14ac:dyDescent="0.25">
      <c r="A199" s="203"/>
      <c r="B199" s="203"/>
      <c r="C199" s="203" t="s">
        <v>301</v>
      </c>
      <c r="D199" s="203"/>
      <c r="E199" s="203"/>
      <c r="F199" s="203"/>
      <c r="G199" s="203"/>
      <c r="H199" s="203"/>
      <c r="I199" s="227"/>
      <c r="J199" s="203"/>
      <c r="K199" s="203"/>
      <c r="L199" s="203"/>
      <c r="M199" s="203"/>
      <c r="N199" s="203"/>
      <c r="O199" s="203"/>
      <c r="P199" s="203"/>
      <c r="Q199" s="203"/>
      <c r="R199" s="203"/>
      <c r="S199" s="229"/>
      <c r="T199" s="203"/>
      <c r="U199" s="229">
        <v>11381.5</v>
      </c>
    </row>
    <row r="200" spans="1:21" ht="15.75" thickBot="1" x14ac:dyDescent="0.3">
      <c r="A200" s="222"/>
      <c r="B200" s="222"/>
      <c r="C200" s="222"/>
      <c r="D200" s="222"/>
      <c r="E200" s="206"/>
      <c r="F200" s="206"/>
      <c r="G200" s="206" t="s">
        <v>380</v>
      </c>
      <c r="H200" s="206"/>
      <c r="I200" s="228">
        <v>43555</v>
      </c>
      <c r="J200" s="206"/>
      <c r="K200" s="206" t="s">
        <v>1227</v>
      </c>
      <c r="L200" s="206"/>
      <c r="M200" s="206" t="s">
        <v>1054</v>
      </c>
      <c r="N200" s="206"/>
      <c r="O200" s="206" t="s">
        <v>1309</v>
      </c>
      <c r="P200" s="206"/>
      <c r="Q200" s="206" t="s">
        <v>98</v>
      </c>
      <c r="R200" s="206"/>
      <c r="S200" s="213">
        <v>-11381.5</v>
      </c>
      <c r="T200" s="206"/>
      <c r="U200" s="213">
        <f>ROUND(U199+S200,5)</f>
        <v>0</v>
      </c>
    </row>
    <row r="201" spans="1:21" x14ac:dyDescent="0.25">
      <c r="A201" s="206"/>
      <c r="B201" s="206"/>
      <c r="C201" s="206" t="s">
        <v>413</v>
      </c>
      <c r="D201" s="206"/>
      <c r="E201" s="206"/>
      <c r="F201" s="206"/>
      <c r="G201" s="206"/>
      <c r="H201" s="206"/>
      <c r="I201" s="228"/>
      <c r="J201" s="206"/>
      <c r="K201" s="206"/>
      <c r="L201" s="206"/>
      <c r="M201" s="206"/>
      <c r="N201" s="206"/>
      <c r="O201" s="206"/>
      <c r="P201" s="206"/>
      <c r="Q201" s="206"/>
      <c r="R201" s="206"/>
      <c r="S201" s="211">
        <f>ROUND(SUM(S199:S200),5)</f>
        <v>-11381.5</v>
      </c>
      <c r="T201" s="206"/>
      <c r="U201" s="211">
        <f>U200</f>
        <v>0</v>
      </c>
    </row>
    <row r="202" spans="1:21" x14ac:dyDescent="0.25">
      <c r="A202" s="203"/>
      <c r="B202" s="203"/>
      <c r="C202" s="203" t="s">
        <v>414</v>
      </c>
      <c r="D202" s="203"/>
      <c r="E202" s="203"/>
      <c r="F202" s="203"/>
      <c r="G202" s="203"/>
      <c r="H202" s="203"/>
      <c r="I202" s="227"/>
      <c r="J202" s="203"/>
      <c r="K202" s="203"/>
      <c r="L202" s="203"/>
      <c r="M202" s="203"/>
      <c r="N202" s="203"/>
      <c r="O202" s="203"/>
      <c r="P202" s="203"/>
      <c r="Q202" s="203"/>
      <c r="R202" s="203"/>
      <c r="S202" s="229"/>
      <c r="T202" s="203"/>
      <c r="U202" s="229">
        <v>0</v>
      </c>
    </row>
    <row r="203" spans="1:21" ht="15.75" thickBot="1" x14ac:dyDescent="0.3">
      <c r="A203" s="206"/>
      <c r="B203" s="206"/>
      <c r="C203" s="206" t="s">
        <v>415</v>
      </c>
      <c r="D203" s="206"/>
      <c r="E203" s="206"/>
      <c r="F203" s="206"/>
      <c r="G203" s="206"/>
      <c r="H203" s="206"/>
      <c r="I203" s="228"/>
      <c r="J203" s="206"/>
      <c r="K203" s="206"/>
      <c r="L203" s="206"/>
      <c r="M203" s="206"/>
      <c r="N203" s="206"/>
      <c r="O203" s="206"/>
      <c r="P203" s="206"/>
      <c r="Q203" s="206"/>
      <c r="R203" s="206"/>
      <c r="S203" s="213"/>
      <c r="T203" s="206"/>
      <c r="U203" s="213">
        <f>U202</f>
        <v>0</v>
      </c>
    </row>
    <row r="204" spans="1:21" x14ac:dyDescent="0.25">
      <c r="A204" s="206"/>
      <c r="B204" s="206" t="s">
        <v>302</v>
      </c>
      <c r="C204" s="206"/>
      <c r="D204" s="206"/>
      <c r="E204" s="206"/>
      <c r="F204" s="206"/>
      <c r="G204" s="206"/>
      <c r="H204" s="206"/>
      <c r="I204" s="228"/>
      <c r="J204" s="206"/>
      <c r="K204" s="206"/>
      <c r="L204" s="206"/>
      <c r="M204" s="206"/>
      <c r="N204" s="206"/>
      <c r="O204" s="206"/>
      <c r="P204" s="206"/>
      <c r="Q204" s="206"/>
      <c r="R204" s="206"/>
      <c r="S204" s="211">
        <f>ROUND(S198+S201+S203,5)</f>
        <v>-11381.5</v>
      </c>
      <c r="T204" s="206"/>
      <c r="U204" s="211">
        <f>ROUND(U198+U201+U203,5)</f>
        <v>0</v>
      </c>
    </row>
    <row r="205" spans="1:21" x14ac:dyDescent="0.25">
      <c r="A205" s="203"/>
      <c r="B205" s="203" t="s">
        <v>416</v>
      </c>
      <c r="C205" s="203"/>
      <c r="D205" s="203"/>
      <c r="E205" s="203"/>
      <c r="F205" s="203"/>
      <c r="G205" s="203"/>
      <c r="H205" s="203"/>
      <c r="I205" s="227"/>
      <c r="J205" s="203"/>
      <c r="K205" s="203"/>
      <c r="L205" s="203"/>
      <c r="M205" s="203"/>
      <c r="N205" s="203"/>
      <c r="O205" s="203"/>
      <c r="P205" s="203"/>
      <c r="Q205" s="203"/>
      <c r="R205" s="203"/>
      <c r="S205" s="229"/>
      <c r="T205" s="203"/>
      <c r="U205" s="229">
        <v>25.9</v>
      </c>
    </row>
    <row r="206" spans="1:21" x14ac:dyDescent="0.25">
      <c r="A206" s="203"/>
      <c r="B206" s="203"/>
      <c r="C206" s="203" t="s">
        <v>417</v>
      </c>
      <c r="D206" s="203"/>
      <c r="E206" s="203"/>
      <c r="F206" s="203"/>
      <c r="G206" s="203"/>
      <c r="H206" s="203"/>
      <c r="I206" s="227"/>
      <c r="J206" s="203"/>
      <c r="K206" s="203"/>
      <c r="L206" s="203"/>
      <c r="M206" s="203"/>
      <c r="N206" s="203"/>
      <c r="O206" s="203"/>
      <c r="P206" s="203"/>
      <c r="Q206" s="203"/>
      <c r="R206" s="203"/>
      <c r="S206" s="229"/>
      <c r="T206" s="203"/>
      <c r="U206" s="229">
        <v>0</v>
      </c>
    </row>
    <row r="207" spans="1:21" x14ac:dyDescent="0.25">
      <c r="A207" s="206"/>
      <c r="B207" s="206"/>
      <c r="C207" s="206" t="s">
        <v>418</v>
      </c>
      <c r="D207" s="206"/>
      <c r="E207" s="206"/>
      <c r="F207" s="206"/>
      <c r="G207" s="206"/>
      <c r="H207" s="206"/>
      <c r="I207" s="228"/>
      <c r="J207" s="206"/>
      <c r="K207" s="206"/>
      <c r="L207" s="206"/>
      <c r="M207" s="206"/>
      <c r="N207" s="206"/>
      <c r="O207" s="206"/>
      <c r="P207" s="206"/>
      <c r="Q207" s="206"/>
      <c r="R207" s="206"/>
      <c r="S207" s="211"/>
      <c r="T207" s="206"/>
      <c r="U207" s="211">
        <f>U206</f>
        <v>0</v>
      </c>
    </row>
    <row r="208" spans="1:21" x14ac:dyDescent="0.25">
      <c r="A208" s="203"/>
      <c r="B208" s="203"/>
      <c r="C208" s="203" t="s">
        <v>419</v>
      </c>
      <c r="D208" s="203"/>
      <c r="E208" s="203"/>
      <c r="F208" s="203"/>
      <c r="G208" s="203"/>
      <c r="H208" s="203"/>
      <c r="I208" s="227"/>
      <c r="J208" s="203"/>
      <c r="K208" s="203"/>
      <c r="L208" s="203"/>
      <c r="M208" s="203"/>
      <c r="N208" s="203"/>
      <c r="O208" s="203"/>
      <c r="P208" s="203"/>
      <c r="Q208" s="203"/>
      <c r="R208" s="203"/>
      <c r="S208" s="229"/>
      <c r="T208" s="203"/>
      <c r="U208" s="229">
        <v>0</v>
      </c>
    </row>
    <row r="209" spans="1:21" x14ac:dyDescent="0.25">
      <c r="A209" s="206"/>
      <c r="B209" s="206"/>
      <c r="C209" s="206" t="s">
        <v>420</v>
      </c>
      <c r="D209" s="206"/>
      <c r="E209" s="206"/>
      <c r="F209" s="206"/>
      <c r="G209" s="206"/>
      <c r="H209" s="206"/>
      <c r="I209" s="228"/>
      <c r="J209" s="206"/>
      <c r="K209" s="206"/>
      <c r="L209" s="206"/>
      <c r="M209" s="206"/>
      <c r="N209" s="206"/>
      <c r="O209" s="206"/>
      <c r="P209" s="206"/>
      <c r="Q209" s="206"/>
      <c r="R209" s="206"/>
      <c r="S209" s="211"/>
      <c r="T209" s="206"/>
      <c r="U209" s="211">
        <f>U208</f>
        <v>0</v>
      </c>
    </row>
    <row r="210" spans="1:21" x14ac:dyDescent="0.25">
      <c r="A210" s="203"/>
      <c r="B210" s="203"/>
      <c r="C210" s="203" t="s">
        <v>421</v>
      </c>
      <c r="D210" s="203"/>
      <c r="E210" s="203"/>
      <c r="F210" s="203"/>
      <c r="G210" s="203"/>
      <c r="H210" s="203"/>
      <c r="I210" s="227"/>
      <c r="J210" s="203"/>
      <c r="K210" s="203"/>
      <c r="L210" s="203"/>
      <c r="M210" s="203"/>
      <c r="N210" s="203"/>
      <c r="O210" s="203"/>
      <c r="P210" s="203"/>
      <c r="Q210" s="203"/>
      <c r="R210" s="203"/>
      <c r="S210" s="229"/>
      <c r="T210" s="203"/>
      <c r="U210" s="229">
        <v>25.9</v>
      </c>
    </row>
    <row r="211" spans="1:21" x14ac:dyDescent="0.25">
      <c r="A211" s="206"/>
      <c r="B211" s="206"/>
      <c r="C211" s="206" t="s">
        <v>422</v>
      </c>
      <c r="D211" s="206"/>
      <c r="E211" s="206"/>
      <c r="F211" s="206"/>
      <c r="G211" s="206"/>
      <c r="H211" s="206"/>
      <c r="I211" s="228"/>
      <c r="J211" s="206"/>
      <c r="K211" s="206"/>
      <c r="L211" s="206"/>
      <c r="M211" s="206"/>
      <c r="N211" s="206"/>
      <c r="O211" s="206"/>
      <c r="P211" s="206"/>
      <c r="Q211" s="206"/>
      <c r="R211" s="206"/>
      <c r="S211" s="211"/>
      <c r="T211" s="206"/>
      <c r="U211" s="211">
        <f>U210</f>
        <v>25.9</v>
      </c>
    </row>
    <row r="212" spans="1:21" x14ac:dyDescent="0.25">
      <c r="A212" s="203"/>
      <c r="B212" s="203"/>
      <c r="C212" s="203" t="s">
        <v>423</v>
      </c>
      <c r="D212" s="203"/>
      <c r="E212" s="203"/>
      <c r="F212" s="203"/>
      <c r="G212" s="203"/>
      <c r="H212" s="203"/>
      <c r="I212" s="227"/>
      <c r="J212" s="203"/>
      <c r="K212" s="203"/>
      <c r="L212" s="203"/>
      <c r="M212" s="203"/>
      <c r="N212" s="203"/>
      <c r="O212" s="203"/>
      <c r="P212" s="203"/>
      <c r="Q212" s="203"/>
      <c r="R212" s="203"/>
      <c r="S212" s="229"/>
      <c r="T212" s="203"/>
      <c r="U212" s="229">
        <v>0</v>
      </c>
    </row>
    <row r="213" spans="1:21" ht="15.75" thickBot="1" x14ac:dyDescent="0.3">
      <c r="A213" s="206"/>
      <c r="B213" s="206"/>
      <c r="C213" s="206" t="s">
        <v>424</v>
      </c>
      <c r="D213" s="206"/>
      <c r="E213" s="206"/>
      <c r="F213" s="206"/>
      <c r="G213" s="206"/>
      <c r="H213" s="206"/>
      <c r="I213" s="228"/>
      <c r="J213" s="206"/>
      <c r="K213" s="206"/>
      <c r="L213" s="206"/>
      <c r="M213" s="206"/>
      <c r="N213" s="206"/>
      <c r="O213" s="206"/>
      <c r="P213" s="206"/>
      <c r="Q213" s="206"/>
      <c r="R213" s="206"/>
      <c r="S213" s="213"/>
      <c r="T213" s="206"/>
      <c r="U213" s="213">
        <f>U212</f>
        <v>0</v>
      </c>
    </row>
    <row r="214" spans="1:21" x14ac:dyDescent="0.25">
      <c r="A214" s="206"/>
      <c r="B214" s="206" t="s">
        <v>425</v>
      </c>
      <c r="C214" s="206"/>
      <c r="D214" s="206"/>
      <c r="E214" s="206"/>
      <c r="F214" s="206"/>
      <c r="G214" s="206"/>
      <c r="H214" s="206"/>
      <c r="I214" s="228"/>
      <c r="J214" s="206"/>
      <c r="K214" s="206"/>
      <c r="L214" s="206"/>
      <c r="M214" s="206"/>
      <c r="N214" s="206"/>
      <c r="O214" s="206"/>
      <c r="P214" s="206"/>
      <c r="Q214" s="206"/>
      <c r="R214" s="206"/>
      <c r="S214" s="211"/>
      <c r="T214" s="206"/>
      <c r="U214" s="211">
        <f>ROUND(U207+U209+U211+U213,5)</f>
        <v>25.9</v>
      </c>
    </row>
    <row r="215" spans="1:21" x14ac:dyDescent="0.25">
      <c r="A215" s="203"/>
      <c r="B215" s="203" t="s">
        <v>426</v>
      </c>
      <c r="C215" s="203"/>
      <c r="D215" s="203"/>
      <c r="E215" s="203"/>
      <c r="F215" s="203"/>
      <c r="G215" s="203"/>
      <c r="H215" s="203"/>
      <c r="I215" s="227"/>
      <c r="J215" s="203"/>
      <c r="K215" s="203"/>
      <c r="L215" s="203"/>
      <c r="M215" s="203"/>
      <c r="N215" s="203"/>
      <c r="O215" s="203"/>
      <c r="P215" s="203"/>
      <c r="Q215" s="203"/>
      <c r="R215" s="203"/>
      <c r="S215" s="229"/>
      <c r="T215" s="203"/>
      <c r="U215" s="229">
        <v>0</v>
      </c>
    </row>
    <row r="216" spans="1:21" x14ac:dyDescent="0.25">
      <c r="A216" s="206"/>
      <c r="B216" s="206" t="s">
        <v>427</v>
      </c>
      <c r="C216" s="206"/>
      <c r="D216" s="206"/>
      <c r="E216" s="206"/>
      <c r="F216" s="206"/>
      <c r="G216" s="206"/>
      <c r="H216" s="206"/>
      <c r="I216" s="228"/>
      <c r="J216" s="206"/>
      <c r="K216" s="206"/>
      <c r="L216" s="206"/>
      <c r="M216" s="206"/>
      <c r="N216" s="206"/>
      <c r="O216" s="206"/>
      <c r="P216" s="206"/>
      <c r="Q216" s="206"/>
      <c r="R216" s="206"/>
      <c r="S216" s="211"/>
      <c r="T216" s="206"/>
      <c r="U216" s="211">
        <f>U215</f>
        <v>0</v>
      </c>
    </row>
    <row r="217" spans="1:21" x14ac:dyDescent="0.25">
      <c r="A217" s="203"/>
      <c r="B217" s="203" t="s">
        <v>428</v>
      </c>
      <c r="C217" s="203"/>
      <c r="D217" s="203"/>
      <c r="E217" s="203"/>
      <c r="F217" s="203"/>
      <c r="G217" s="203"/>
      <c r="H217" s="203"/>
      <c r="I217" s="227"/>
      <c r="J217" s="203"/>
      <c r="K217" s="203"/>
      <c r="L217" s="203"/>
      <c r="M217" s="203"/>
      <c r="N217" s="203"/>
      <c r="O217" s="203"/>
      <c r="P217" s="203"/>
      <c r="Q217" s="203"/>
      <c r="R217" s="203"/>
      <c r="S217" s="229"/>
      <c r="T217" s="203"/>
      <c r="U217" s="229">
        <v>0</v>
      </c>
    </row>
    <row r="218" spans="1:21" x14ac:dyDescent="0.25">
      <c r="A218" s="206"/>
      <c r="B218" s="206" t="s">
        <v>429</v>
      </c>
      <c r="C218" s="206"/>
      <c r="D218" s="206"/>
      <c r="E218" s="206"/>
      <c r="F218" s="206"/>
      <c r="G218" s="206"/>
      <c r="H218" s="206"/>
      <c r="I218" s="228"/>
      <c r="J218" s="206"/>
      <c r="K218" s="206"/>
      <c r="L218" s="206"/>
      <c r="M218" s="206"/>
      <c r="N218" s="206"/>
      <c r="O218" s="206"/>
      <c r="P218" s="206"/>
      <c r="Q218" s="206"/>
      <c r="R218" s="206"/>
      <c r="S218" s="211"/>
      <c r="T218" s="206"/>
      <c r="U218" s="211">
        <f>U217</f>
        <v>0</v>
      </c>
    </row>
    <row r="219" spans="1:21" x14ac:dyDescent="0.25">
      <c r="A219" s="203"/>
      <c r="B219" s="203" t="s">
        <v>304</v>
      </c>
      <c r="C219" s="203"/>
      <c r="D219" s="203"/>
      <c r="E219" s="203"/>
      <c r="F219" s="203"/>
      <c r="G219" s="203"/>
      <c r="H219" s="203"/>
      <c r="I219" s="227"/>
      <c r="J219" s="203"/>
      <c r="K219" s="203"/>
      <c r="L219" s="203"/>
      <c r="M219" s="203"/>
      <c r="N219" s="203"/>
      <c r="O219" s="203"/>
      <c r="P219" s="203"/>
      <c r="Q219" s="203"/>
      <c r="R219" s="203"/>
      <c r="S219" s="229"/>
      <c r="T219" s="203"/>
      <c r="U219" s="229">
        <v>52487.8</v>
      </c>
    </row>
    <row r="220" spans="1:21" x14ac:dyDescent="0.25">
      <c r="A220" s="206"/>
      <c r="B220" s="206"/>
      <c r="C220" s="206"/>
      <c r="D220" s="206"/>
      <c r="E220" s="206"/>
      <c r="F220" s="206"/>
      <c r="G220" s="206" t="s">
        <v>457</v>
      </c>
      <c r="H220" s="206"/>
      <c r="I220" s="228">
        <v>43538</v>
      </c>
      <c r="J220" s="206"/>
      <c r="K220" s="206" t="s">
        <v>1310</v>
      </c>
      <c r="L220" s="206"/>
      <c r="M220" s="206" t="s">
        <v>430</v>
      </c>
      <c r="N220" s="206"/>
      <c r="O220" s="206" t="s">
        <v>1311</v>
      </c>
      <c r="P220" s="206"/>
      <c r="Q220" s="206" t="s">
        <v>321</v>
      </c>
      <c r="R220" s="206"/>
      <c r="S220" s="211">
        <v>87000</v>
      </c>
      <c r="T220" s="206"/>
      <c r="U220" s="211">
        <f t="shared" ref="U220:U228" si="7">ROUND(U219+S220,5)</f>
        <v>139487.79999999999</v>
      </c>
    </row>
    <row r="221" spans="1:21" x14ac:dyDescent="0.25">
      <c r="A221" s="206"/>
      <c r="B221" s="206"/>
      <c r="C221" s="206"/>
      <c r="D221" s="206"/>
      <c r="E221" s="206"/>
      <c r="F221" s="206"/>
      <c r="G221" s="206" t="s">
        <v>380</v>
      </c>
      <c r="H221" s="206"/>
      <c r="I221" s="228">
        <v>43555</v>
      </c>
      <c r="J221" s="206"/>
      <c r="K221" s="206" t="s">
        <v>1312</v>
      </c>
      <c r="L221" s="206"/>
      <c r="M221" s="206" t="s">
        <v>430</v>
      </c>
      <c r="N221" s="206"/>
      <c r="O221" s="206" t="s">
        <v>1059</v>
      </c>
      <c r="P221" s="206"/>
      <c r="Q221" s="206" t="s">
        <v>249</v>
      </c>
      <c r="R221" s="206"/>
      <c r="S221" s="211">
        <v>-29000</v>
      </c>
      <c r="T221" s="206"/>
      <c r="U221" s="211">
        <f t="shared" si="7"/>
        <v>110487.8</v>
      </c>
    </row>
    <row r="222" spans="1:21" x14ac:dyDescent="0.25">
      <c r="A222" s="206"/>
      <c r="B222" s="206"/>
      <c r="C222" s="206"/>
      <c r="D222" s="206"/>
      <c r="E222" s="206"/>
      <c r="F222" s="206"/>
      <c r="G222" s="206" t="s">
        <v>380</v>
      </c>
      <c r="H222" s="206"/>
      <c r="I222" s="228">
        <v>43555</v>
      </c>
      <c r="J222" s="206"/>
      <c r="K222" s="206" t="s">
        <v>1227</v>
      </c>
      <c r="L222" s="206"/>
      <c r="M222" s="206" t="s">
        <v>1041</v>
      </c>
      <c r="N222" s="206"/>
      <c r="O222" s="206" t="s">
        <v>1044</v>
      </c>
      <c r="P222" s="206"/>
      <c r="Q222" s="206" t="s">
        <v>233</v>
      </c>
      <c r="R222" s="206"/>
      <c r="S222" s="211">
        <v>-149.58000000000001</v>
      </c>
      <c r="T222" s="206"/>
      <c r="U222" s="211">
        <f t="shared" si="7"/>
        <v>110338.22</v>
      </c>
    </row>
    <row r="223" spans="1:21" x14ac:dyDescent="0.25">
      <c r="A223" s="206"/>
      <c r="B223" s="206"/>
      <c r="C223" s="206"/>
      <c r="D223" s="206"/>
      <c r="E223" s="206"/>
      <c r="F223" s="206"/>
      <c r="G223" s="206" t="s">
        <v>380</v>
      </c>
      <c r="H223" s="206"/>
      <c r="I223" s="228">
        <v>43555</v>
      </c>
      <c r="J223" s="206"/>
      <c r="K223" s="206" t="s">
        <v>1134</v>
      </c>
      <c r="L223" s="206"/>
      <c r="M223" s="206" t="s">
        <v>1028</v>
      </c>
      <c r="N223" s="206"/>
      <c r="O223" s="206" t="s">
        <v>1044</v>
      </c>
      <c r="P223" s="206"/>
      <c r="Q223" s="206" t="s">
        <v>120</v>
      </c>
      <c r="R223" s="206"/>
      <c r="S223" s="211">
        <v>-183.33</v>
      </c>
      <c r="T223" s="206"/>
      <c r="U223" s="211">
        <f t="shared" si="7"/>
        <v>110154.89</v>
      </c>
    </row>
    <row r="224" spans="1:21" x14ac:dyDescent="0.25">
      <c r="A224" s="206"/>
      <c r="B224" s="206"/>
      <c r="C224" s="206"/>
      <c r="D224" s="206"/>
      <c r="E224" s="206"/>
      <c r="F224" s="206"/>
      <c r="G224" s="206" t="s">
        <v>380</v>
      </c>
      <c r="H224" s="206"/>
      <c r="I224" s="228">
        <v>43555</v>
      </c>
      <c r="J224" s="206"/>
      <c r="K224" s="206" t="s">
        <v>1313</v>
      </c>
      <c r="L224" s="206"/>
      <c r="M224" s="206" t="s">
        <v>431</v>
      </c>
      <c r="N224" s="206"/>
      <c r="O224" s="206" t="s">
        <v>1314</v>
      </c>
      <c r="P224" s="206"/>
      <c r="Q224" s="206" t="s">
        <v>256</v>
      </c>
      <c r="R224" s="206"/>
      <c r="S224" s="211">
        <v>-1157.75</v>
      </c>
      <c r="T224" s="206"/>
      <c r="U224" s="211">
        <f t="shared" si="7"/>
        <v>108997.14</v>
      </c>
    </row>
    <row r="225" spans="1:21" x14ac:dyDescent="0.25">
      <c r="A225" s="206"/>
      <c r="B225" s="206"/>
      <c r="C225" s="206"/>
      <c r="D225" s="206"/>
      <c r="E225" s="206"/>
      <c r="F225" s="206"/>
      <c r="G225" s="206" t="s">
        <v>380</v>
      </c>
      <c r="H225" s="206"/>
      <c r="I225" s="228">
        <v>43555</v>
      </c>
      <c r="J225" s="206"/>
      <c r="K225" s="206" t="s">
        <v>1315</v>
      </c>
      <c r="L225" s="206"/>
      <c r="M225" s="206" t="s">
        <v>432</v>
      </c>
      <c r="N225" s="206"/>
      <c r="O225" s="206" t="s">
        <v>1043</v>
      </c>
      <c r="P225" s="206"/>
      <c r="Q225" s="206" t="s">
        <v>114</v>
      </c>
      <c r="R225" s="206"/>
      <c r="S225" s="211">
        <v>-1021.08</v>
      </c>
      <c r="T225" s="206"/>
      <c r="U225" s="211">
        <f t="shared" si="7"/>
        <v>107976.06</v>
      </c>
    </row>
    <row r="226" spans="1:21" x14ac:dyDescent="0.25">
      <c r="A226" s="206"/>
      <c r="B226" s="206"/>
      <c r="C226" s="206"/>
      <c r="D226" s="206"/>
      <c r="E226" s="206"/>
      <c r="F226" s="206"/>
      <c r="G226" s="206" t="s">
        <v>380</v>
      </c>
      <c r="H226" s="206"/>
      <c r="I226" s="228">
        <v>43555</v>
      </c>
      <c r="J226" s="206"/>
      <c r="K226" s="206" t="s">
        <v>1316</v>
      </c>
      <c r="L226" s="206"/>
      <c r="M226" s="206" t="s">
        <v>1040</v>
      </c>
      <c r="N226" s="206"/>
      <c r="O226" s="206" t="s">
        <v>1057</v>
      </c>
      <c r="P226" s="206"/>
      <c r="Q226" s="206" t="s">
        <v>120</v>
      </c>
      <c r="R226" s="206"/>
      <c r="S226" s="211">
        <v>-247.92</v>
      </c>
      <c r="T226" s="206"/>
      <c r="U226" s="211">
        <f t="shared" si="7"/>
        <v>107728.14</v>
      </c>
    </row>
    <row r="227" spans="1:21" x14ac:dyDescent="0.25">
      <c r="A227" s="206"/>
      <c r="B227" s="206"/>
      <c r="C227" s="206"/>
      <c r="D227" s="206"/>
      <c r="E227" s="206"/>
      <c r="F227" s="206"/>
      <c r="G227" s="206" t="s">
        <v>380</v>
      </c>
      <c r="H227" s="206"/>
      <c r="I227" s="228">
        <v>43555</v>
      </c>
      <c r="J227" s="206"/>
      <c r="K227" s="206" t="s">
        <v>1227</v>
      </c>
      <c r="L227" s="206"/>
      <c r="M227" s="206" t="s">
        <v>1038</v>
      </c>
      <c r="N227" s="206"/>
      <c r="O227" s="206" t="s">
        <v>1058</v>
      </c>
      <c r="P227" s="206"/>
      <c r="Q227" s="206" t="s">
        <v>238</v>
      </c>
      <c r="R227" s="206"/>
      <c r="S227" s="211">
        <v>-75</v>
      </c>
      <c r="T227" s="206"/>
      <c r="U227" s="211">
        <f t="shared" si="7"/>
        <v>107653.14</v>
      </c>
    </row>
    <row r="228" spans="1:21" ht="15.75" thickBot="1" x14ac:dyDescent="0.3">
      <c r="A228" s="206"/>
      <c r="B228" s="206"/>
      <c r="C228" s="206"/>
      <c r="D228" s="206"/>
      <c r="E228" s="206"/>
      <c r="F228" s="206"/>
      <c r="G228" s="206" t="s">
        <v>380</v>
      </c>
      <c r="H228" s="206"/>
      <c r="I228" s="228">
        <v>43555</v>
      </c>
      <c r="J228" s="206"/>
      <c r="K228" s="206" t="s">
        <v>1116</v>
      </c>
      <c r="L228" s="206"/>
      <c r="M228" s="206" t="s">
        <v>1127</v>
      </c>
      <c r="N228" s="206"/>
      <c r="O228" s="206" t="s">
        <v>1317</v>
      </c>
      <c r="P228" s="206"/>
      <c r="Q228" s="206" t="s">
        <v>231</v>
      </c>
      <c r="R228" s="206"/>
      <c r="S228" s="213">
        <v>-250</v>
      </c>
      <c r="T228" s="206"/>
      <c r="U228" s="213">
        <f t="shared" si="7"/>
        <v>107403.14</v>
      </c>
    </row>
    <row r="229" spans="1:21" x14ac:dyDescent="0.25">
      <c r="A229" s="206"/>
      <c r="B229" s="206" t="s">
        <v>433</v>
      </c>
      <c r="C229" s="206"/>
      <c r="D229" s="206"/>
      <c r="E229" s="206"/>
      <c r="F229" s="206"/>
      <c r="G229" s="206"/>
      <c r="H229" s="206"/>
      <c r="I229" s="228"/>
      <c r="J229" s="206"/>
      <c r="K229" s="206"/>
      <c r="L229" s="206"/>
      <c r="M229" s="206"/>
      <c r="N229" s="206"/>
      <c r="O229" s="206"/>
      <c r="P229" s="206"/>
      <c r="Q229" s="206"/>
      <c r="R229" s="206"/>
      <c r="S229" s="211">
        <f>ROUND(SUM(S219:S228),5)</f>
        <v>54915.34</v>
      </c>
      <c r="T229" s="206"/>
      <c r="U229" s="211">
        <f>U228</f>
        <v>107403.14</v>
      </c>
    </row>
    <row r="230" spans="1:21" x14ac:dyDescent="0.25">
      <c r="A230" s="203"/>
      <c r="B230" s="203" t="s">
        <v>434</v>
      </c>
      <c r="C230" s="203"/>
      <c r="D230" s="203"/>
      <c r="E230" s="203"/>
      <c r="F230" s="203"/>
      <c r="G230" s="203"/>
      <c r="H230" s="203"/>
      <c r="I230" s="227"/>
      <c r="J230" s="203"/>
      <c r="K230" s="203"/>
      <c r="L230" s="203"/>
      <c r="M230" s="203"/>
      <c r="N230" s="203"/>
      <c r="O230" s="203"/>
      <c r="P230" s="203"/>
      <c r="Q230" s="203"/>
      <c r="R230" s="203"/>
      <c r="S230" s="229"/>
      <c r="T230" s="203"/>
      <c r="U230" s="229">
        <v>0</v>
      </c>
    </row>
    <row r="231" spans="1:21" x14ac:dyDescent="0.25">
      <c r="A231" s="206"/>
      <c r="B231" s="206" t="s">
        <v>435</v>
      </c>
      <c r="C231" s="206"/>
      <c r="D231" s="206"/>
      <c r="E231" s="206"/>
      <c r="F231" s="206"/>
      <c r="G231" s="206"/>
      <c r="H231" s="206"/>
      <c r="I231" s="228"/>
      <c r="J231" s="206"/>
      <c r="K231" s="206"/>
      <c r="L231" s="206"/>
      <c r="M231" s="206"/>
      <c r="N231" s="206"/>
      <c r="O231" s="206"/>
      <c r="P231" s="206"/>
      <c r="Q231" s="206"/>
      <c r="R231" s="206"/>
      <c r="S231" s="211"/>
      <c r="T231" s="206"/>
      <c r="U231" s="211">
        <f>U230</f>
        <v>0</v>
      </c>
    </row>
    <row r="232" spans="1:21" x14ac:dyDescent="0.25">
      <c r="A232" s="203"/>
      <c r="B232" s="203" t="s">
        <v>436</v>
      </c>
      <c r="C232" s="203"/>
      <c r="D232" s="203"/>
      <c r="E232" s="203"/>
      <c r="F232" s="203"/>
      <c r="G232" s="203"/>
      <c r="H232" s="203"/>
      <c r="I232" s="227"/>
      <c r="J232" s="203"/>
      <c r="K232" s="203"/>
      <c r="L232" s="203"/>
      <c r="M232" s="203"/>
      <c r="N232" s="203"/>
      <c r="O232" s="203"/>
      <c r="P232" s="203"/>
      <c r="Q232" s="203"/>
      <c r="R232" s="203"/>
      <c r="S232" s="229"/>
      <c r="T232" s="203"/>
      <c r="U232" s="229">
        <v>0</v>
      </c>
    </row>
    <row r="233" spans="1:21" x14ac:dyDescent="0.25">
      <c r="A233" s="206"/>
      <c r="B233" s="206" t="s">
        <v>437</v>
      </c>
      <c r="C233" s="206"/>
      <c r="D233" s="206"/>
      <c r="E233" s="206"/>
      <c r="F233" s="206"/>
      <c r="G233" s="206"/>
      <c r="H233" s="206"/>
      <c r="I233" s="228"/>
      <c r="J233" s="206"/>
      <c r="K233" s="206"/>
      <c r="L233" s="206"/>
      <c r="M233" s="206"/>
      <c r="N233" s="206"/>
      <c r="O233" s="206"/>
      <c r="P233" s="206"/>
      <c r="Q233" s="206"/>
      <c r="R233" s="206"/>
      <c r="S233" s="211"/>
      <c r="T233" s="206"/>
      <c r="U233" s="211">
        <f>U232</f>
        <v>0</v>
      </c>
    </row>
    <row r="234" spans="1:21" x14ac:dyDescent="0.25">
      <c r="A234" s="203"/>
      <c r="B234" s="203" t="s">
        <v>306</v>
      </c>
      <c r="C234" s="203"/>
      <c r="D234" s="203"/>
      <c r="E234" s="203"/>
      <c r="F234" s="203"/>
      <c r="G234" s="203"/>
      <c r="H234" s="203"/>
      <c r="I234" s="227"/>
      <c r="J234" s="203"/>
      <c r="K234" s="203"/>
      <c r="L234" s="203"/>
      <c r="M234" s="203"/>
      <c r="N234" s="203"/>
      <c r="O234" s="203"/>
      <c r="P234" s="203"/>
      <c r="Q234" s="203"/>
      <c r="R234" s="203"/>
      <c r="S234" s="229"/>
      <c r="T234" s="203"/>
      <c r="U234" s="229">
        <v>383228.04</v>
      </c>
    </row>
    <row r="235" spans="1:21" x14ac:dyDescent="0.25">
      <c r="A235" s="203"/>
      <c r="B235" s="203"/>
      <c r="C235" s="203" t="s">
        <v>307</v>
      </c>
      <c r="D235" s="203"/>
      <c r="E235" s="203"/>
      <c r="F235" s="203"/>
      <c r="G235" s="203"/>
      <c r="H235" s="203"/>
      <c r="I235" s="227"/>
      <c r="J235" s="203"/>
      <c r="K235" s="203"/>
      <c r="L235" s="203"/>
      <c r="M235" s="203"/>
      <c r="N235" s="203"/>
      <c r="O235" s="203"/>
      <c r="P235" s="203"/>
      <c r="Q235" s="203"/>
      <c r="R235" s="203"/>
      <c r="S235" s="229"/>
      <c r="T235" s="203"/>
      <c r="U235" s="229">
        <v>383228.04</v>
      </c>
    </row>
    <row r="236" spans="1:21" x14ac:dyDescent="0.25">
      <c r="A236" s="206"/>
      <c r="B236" s="206"/>
      <c r="C236" s="206" t="s">
        <v>438</v>
      </c>
      <c r="D236" s="206"/>
      <c r="E236" s="206"/>
      <c r="F236" s="206"/>
      <c r="G236" s="206"/>
      <c r="H236" s="206"/>
      <c r="I236" s="228"/>
      <c r="J236" s="206"/>
      <c r="K236" s="206"/>
      <c r="L236" s="206"/>
      <c r="M236" s="206"/>
      <c r="N236" s="206"/>
      <c r="O236" s="206"/>
      <c r="P236" s="206"/>
      <c r="Q236" s="206"/>
      <c r="R236" s="206"/>
      <c r="S236" s="211"/>
      <c r="T236" s="206"/>
      <c r="U236" s="211">
        <f>U235</f>
        <v>383228.04</v>
      </c>
    </row>
    <row r="237" spans="1:21" x14ac:dyDescent="0.25">
      <c r="A237" s="203"/>
      <c r="B237" s="203"/>
      <c r="C237" s="203" t="s">
        <v>439</v>
      </c>
      <c r="D237" s="203"/>
      <c r="E237" s="203"/>
      <c r="F237" s="203"/>
      <c r="G237" s="203"/>
      <c r="H237" s="203"/>
      <c r="I237" s="227"/>
      <c r="J237" s="203"/>
      <c r="K237" s="203"/>
      <c r="L237" s="203"/>
      <c r="M237" s="203"/>
      <c r="N237" s="203"/>
      <c r="O237" s="203"/>
      <c r="P237" s="203"/>
      <c r="Q237" s="203"/>
      <c r="R237" s="203"/>
      <c r="S237" s="229"/>
      <c r="T237" s="203"/>
      <c r="U237" s="229">
        <v>0</v>
      </c>
    </row>
    <row r="238" spans="1:21" ht="15.75" thickBot="1" x14ac:dyDescent="0.3">
      <c r="A238" s="206"/>
      <c r="B238" s="206"/>
      <c r="C238" s="206" t="s">
        <v>440</v>
      </c>
      <c r="D238" s="206"/>
      <c r="E238" s="206"/>
      <c r="F238" s="206"/>
      <c r="G238" s="206"/>
      <c r="H238" s="206"/>
      <c r="I238" s="228"/>
      <c r="J238" s="206"/>
      <c r="K238" s="206"/>
      <c r="L238" s="206"/>
      <c r="M238" s="206"/>
      <c r="N238" s="206"/>
      <c r="O238" s="206"/>
      <c r="P238" s="206"/>
      <c r="Q238" s="206"/>
      <c r="R238" s="206"/>
      <c r="S238" s="213"/>
      <c r="T238" s="206"/>
      <c r="U238" s="213">
        <f>U237</f>
        <v>0</v>
      </c>
    </row>
    <row r="239" spans="1:21" x14ac:dyDescent="0.25">
      <c r="A239" s="206"/>
      <c r="B239" s="206" t="s">
        <v>308</v>
      </c>
      <c r="C239" s="206"/>
      <c r="D239" s="206"/>
      <c r="E239" s="206"/>
      <c r="F239" s="206"/>
      <c r="G239" s="206"/>
      <c r="H239" s="206"/>
      <c r="I239" s="228"/>
      <c r="J239" s="206"/>
      <c r="K239" s="206"/>
      <c r="L239" s="206"/>
      <c r="M239" s="206"/>
      <c r="N239" s="206"/>
      <c r="O239" s="206"/>
      <c r="P239" s="206"/>
      <c r="Q239" s="206"/>
      <c r="R239" s="206"/>
      <c r="S239" s="211"/>
      <c r="T239" s="206"/>
      <c r="U239" s="211">
        <f>ROUND(U236+U238,5)</f>
        <v>383228.04</v>
      </c>
    </row>
    <row r="240" spans="1:21" x14ac:dyDescent="0.25">
      <c r="A240" s="203"/>
      <c r="B240" s="203" t="s">
        <v>309</v>
      </c>
      <c r="C240" s="203"/>
      <c r="D240" s="203"/>
      <c r="E240" s="203"/>
      <c r="F240" s="203"/>
      <c r="G240" s="203"/>
      <c r="H240" s="203"/>
      <c r="I240" s="227"/>
      <c r="J240" s="203"/>
      <c r="K240" s="203"/>
      <c r="L240" s="203"/>
      <c r="M240" s="203"/>
      <c r="N240" s="203"/>
      <c r="O240" s="203"/>
      <c r="P240" s="203"/>
      <c r="Q240" s="203"/>
      <c r="R240" s="203"/>
      <c r="S240" s="229"/>
      <c r="T240" s="203"/>
      <c r="U240" s="229">
        <v>69754.559999999998</v>
      </c>
    </row>
    <row r="241" spans="1:21" x14ac:dyDescent="0.25">
      <c r="A241" s="206"/>
      <c r="B241" s="206" t="s">
        <v>441</v>
      </c>
      <c r="C241" s="206"/>
      <c r="D241" s="206"/>
      <c r="E241" s="206"/>
      <c r="F241" s="206"/>
      <c r="G241" s="206"/>
      <c r="H241" s="206"/>
      <c r="I241" s="228"/>
      <c r="J241" s="206"/>
      <c r="K241" s="206"/>
      <c r="L241" s="206"/>
      <c r="M241" s="206"/>
      <c r="N241" s="206"/>
      <c r="O241" s="206"/>
      <c r="P241" s="206"/>
      <c r="Q241" s="206"/>
      <c r="R241" s="206"/>
      <c r="S241" s="211"/>
      <c r="T241" s="206"/>
      <c r="U241" s="211">
        <f>U240</f>
        <v>69754.559999999998</v>
      </c>
    </row>
    <row r="242" spans="1:21" x14ac:dyDescent="0.25">
      <c r="A242" s="203"/>
      <c r="B242" s="203" t="s">
        <v>310</v>
      </c>
      <c r="C242" s="203"/>
      <c r="D242" s="203"/>
      <c r="E242" s="203"/>
      <c r="F242" s="203"/>
      <c r="G242" s="203"/>
      <c r="H242" s="203"/>
      <c r="I242" s="227"/>
      <c r="J242" s="203"/>
      <c r="K242" s="203"/>
      <c r="L242" s="203"/>
      <c r="M242" s="203"/>
      <c r="N242" s="203"/>
      <c r="O242" s="203"/>
      <c r="P242" s="203"/>
      <c r="Q242" s="203"/>
      <c r="R242" s="203"/>
      <c r="S242" s="229"/>
      <c r="T242" s="203"/>
      <c r="U242" s="229">
        <v>-418411.15</v>
      </c>
    </row>
    <row r="243" spans="1:21" x14ac:dyDescent="0.25">
      <c r="A243" s="206"/>
      <c r="B243" s="206" t="s">
        <v>442</v>
      </c>
      <c r="C243" s="206"/>
      <c r="D243" s="206"/>
      <c r="E243" s="206"/>
      <c r="F243" s="206"/>
      <c r="G243" s="206"/>
      <c r="H243" s="206"/>
      <c r="I243" s="228"/>
      <c r="J243" s="206"/>
      <c r="K243" s="206"/>
      <c r="L243" s="206"/>
      <c r="M243" s="206"/>
      <c r="N243" s="206"/>
      <c r="O243" s="206"/>
      <c r="P243" s="206"/>
      <c r="Q243" s="206"/>
      <c r="R243" s="206"/>
      <c r="S243" s="211"/>
      <c r="T243" s="206"/>
      <c r="U243" s="211">
        <f>U242</f>
        <v>-418411.15</v>
      </c>
    </row>
    <row r="244" spans="1:21" x14ac:dyDescent="0.25">
      <c r="A244" s="203"/>
      <c r="B244" s="203" t="s">
        <v>311</v>
      </c>
      <c r="C244" s="203"/>
      <c r="D244" s="203"/>
      <c r="E244" s="203"/>
      <c r="F244" s="203"/>
      <c r="G244" s="203"/>
      <c r="H244" s="203"/>
      <c r="I244" s="227"/>
      <c r="J244" s="203"/>
      <c r="K244" s="203"/>
      <c r="L244" s="203"/>
      <c r="M244" s="203"/>
      <c r="N244" s="203"/>
      <c r="O244" s="203"/>
      <c r="P244" s="203"/>
      <c r="Q244" s="203"/>
      <c r="R244" s="203"/>
      <c r="S244" s="229"/>
      <c r="T244" s="203"/>
      <c r="U244" s="229">
        <v>416997.41</v>
      </c>
    </row>
    <row r="245" spans="1:21" x14ac:dyDescent="0.25">
      <c r="A245" s="203"/>
      <c r="B245" s="203"/>
      <c r="C245" s="203" t="s">
        <v>312</v>
      </c>
      <c r="D245" s="203"/>
      <c r="E245" s="203"/>
      <c r="F245" s="203"/>
      <c r="G245" s="203"/>
      <c r="H245" s="203"/>
      <c r="I245" s="227"/>
      <c r="J245" s="203"/>
      <c r="K245" s="203"/>
      <c r="L245" s="203"/>
      <c r="M245" s="203"/>
      <c r="N245" s="203"/>
      <c r="O245" s="203"/>
      <c r="P245" s="203"/>
      <c r="Q245" s="203"/>
      <c r="R245" s="203"/>
      <c r="S245" s="229"/>
      <c r="T245" s="203"/>
      <c r="U245" s="229">
        <v>78651.73</v>
      </c>
    </row>
    <row r="246" spans="1:21" x14ac:dyDescent="0.25">
      <c r="A246" s="206"/>
      <c r="B246" s="206"/>
      <c r="C246" s="206" t="s">
        <v>443</v>
      </c>
      <c r="D246" s="206"/>
      <c r="E246" s="206"/>
      <c r="F246" s="206"/>
      <c r="G246" s="206"/>
      <c r="H246" s="206"/>
      <c r="I246" s="228"/>
      <c r="J246" s="206"/>
      <c r="K246" s="206"/>
      <c r="L246" s="206"/>
      <c r="M246" s="206"/>
      <c r="N246" s="206"/>
      <c r="O246" s="206"/>
      <c r="P246" s="206"/>
      <c r="Q246" s="206"/>
      <c r="R246" s="206"/>
      <c r="S246" s="211"/>
      <c r="T246" s="206"/>
      <c r="U246" s="211">
        <f>U245</f>
        <v>78651.73</v>
      </c>
    </row>
    <row r="247" spans="1:21" x14ac:dyDescent="0.25">
      <c r="A247" s="203"/>
      <c r="B247" s="203"/>
      <c r="C247" s="203" t="s">
        <v>313</v>
      </c>
      <c r="D247" s="203"/>
      <c r="E247" s="203"/>
      <c r="F247" s="203"/>
      <c r="G247" s="203"/>
      <c r="H247" s="203"/>
      <c r="I247" s="227"/>
      <c r="J247" s="203"/>
      <c r="K247" s="203"/>
      <c r="L247" s="203"/>
      <c r="M247" s="203"/>
      <c r="N247" s="203"/>
      <c r="O247" s="203"/>
      <c r="P247" s="203"/>
      <c r="Q247" s="203"/>
      <c r="R247" s="203"/>
      <c r="S247" s="229"/>
      <c r="T247" s="203"/>
      <c r="U247" s="229">
        <v>89090.74</v>
      </c>
    </row>
    <row r="248" spans="1:21" x14ac:dyDescent="0.25">
      <c r="A248" s="206"/>
      <c r="B248" s="206"/>
      <c r="C248" s="206" t="s">
        <v>444</v>
      </c>
      <c r="D248" s="206"/>
      <c r="E248" s="206"/>
      <c r="F248" s="206"/>
      <c r="G248" s="206"/>
      <c r="H248" s="206"/>
      <c r="I248" s="228"/>
      <c r="J248" s="206"/>
      <c r="K248" s="206"/>
      <c r="L248" s="206"/>
      <c r="M248" s="206"/>
      <c r="N248" s="206"/>
      <c r="O248" s="206"/>
      <c r="P248" s="206"/>
      <c r="Q248" s="206"/>
      <c r="R248" s="206"/>
      <c r="S248" s="211"/>
      <c r="T248" s="206"/>
      <c r="U248" s="211">
        <f>U247</f>
        <v>89090.74</v>
      </c>
    </row>
    <row r="249" spans="1:21" x14ac:dyDescent="0.25">
      <c r="A249" s="203"/>
      <c r="B249" s="203"/>
      <c r="C249" s="203" t="s">
        <v>314</v>
      </c>
      <c r="D249" s="203"/>
      <c r="E249" s="203"/>
      <c r="F249" s="203"/>
      <c r="G249" s="203"/>
      <c r="H249" s="203"/>
      <c r="I249" s="227"/>
      <c r="J249" s="203"/>
      <c r="K249" s="203"/>
      <c r="L249" s="203"/>
      <c r="M249" s="203"/>
      <c r="N249" s="203"/>
      <c r="O249" s="203"/>
      <c r="P249" s="203"/>
      <c r="Q249" s="203"/>
      <c r="R249" s="203"/>
      <c r="S249" s="229"/>
      <c r="T249" s="203"/>
      <c r="U249" s="229">
        <v>243254.94</v>
      </c>
    </row>
    <row r="250" spans="1:21" x14ac:dyDescent="0.25">
      <c r="A250" s="206"/>
      <c r="B250" s="206"/>
      <c r="C250" s="206" t="s">
        <v>445</v>
      </c>
      <c r="D250" s="206"/>
      <c r="E250" s="206"/>
      <c r="F250" s="206"/>
      <c r="G250" s="206"/>
      <c r="H250" s="206"/>
      <c r="I250" s="228"/>
      <c r="J250" s="206"/>
      <c r="K250" s="206"/>
      <c r="L250" s="206"/>
      <c r="M250" s="206"/>
      <c r="N250" s="206"/>
      <c r="O250" s="206"/>
      <c r="P250" s="206"/>
      <c r="Q250" s="206"/>
      <c r="R250" s="206"/>
      <c r="S250" s="211"/>
      <c r="T250" s="206"/>
      <c r="U250" s="211">
        <f>U249</f>
        <v>243254.94</v>
      </c>
    </row>
    <row r="251" spans="1:21" x14ac:dyDescent="0.25">
      <c r="A251" s="203"/>
      <c r="B251" s="203"/>
      <c r="C251" s="203" t="s">
        <v>315</v>
      </c>
      <c r="D251" s="203"/>
      <c r="E251" s="203"/>
      <c r="F251" s="203"/>
      <c r="G251" s="203"/>
      <c r="H251" s="203"/>
      <c r="I251" s="227"/>
      <c r="J251" s="203"/>
      <c r="K251" s="203"/>
      <c r="L251" s="203"/>
      <c r="M251" s="203"/>
      <c r="N251" s="203"/>
      <c r="O251" s="203"/>
      <c r="P251" s="203"/>
      <c r="Q251" s="203"/>
      <c r="R251" s="203"/>
      <c r="S251" s="229"/>
      <c r="T251" s="203"/>
      <c r="U251" s="229">
        <v>6000</v>
      </c>
    </row>
    <row r="252" spans="1:21" x14ac:dyDescent="0.25">
      <c r="A252" s="206"/>
      <c r="B252" s="206"/>
      <c r="C252" s="206" t="s">
        <v>446</v>
      </c>
      <c r="D252" s="206"/>
      <c r="E252" s="206"/>
      <c r="F252" s="206"/>
      <c r="G252" s="206"/>
      <c r="H252" s="206"/>
      <c r="I252" s="228"/>
      <c r="J252" s="206"/>
      <c r="K252" s="206"/>
      <c r="L252" s="206"/>
      <c r="M252" s="206"/>
      <c r="N252" s="206"/>
      <c r="O252" s="206"/>
      <c r="P252" s="206"/>
      <c r="Q252" s="206"/>
      <c r="R252" s="206"/>
      <c r="S252" s="211"/>
      <c r="T252" s="206"/>
      <c r="U252" s="211">
        <f>U251</f>
        <v>6000</v>
      </c>
    </row>
    <row r="253" spans="1:21" x14ac:dyDescent="0.25">
      <c r="A253" s="203"/>
      <c r="B253" s="203"/>
      <c r="C253" s="203" t="s">
        <v>447</v>
      </c>
      <c r="D253" s="203"/>
      <c r="E253" s="203"/>
      <c r="F253" s="203"/>
      <c r="G253" s="203"/>
      <c r="H253" s="203"/>
      <c r="I253" s="227"/>
      <c r="J253" s="203"/>
      <c r="K253" s="203"/>
      <c r="L253" s="203"/>
      <c r="M253" s="203"/>
      <c r="N253" s="203"/>
      <c r="O253" s="203"/>
      <c r="P253" s="203"/>
      <c r="Q253" s="203"/>
      <c r="R253" s="203"/>
      <c r="S253" s="229"/>
      <c r="T253" s="203"/>
      <c r="U253" s="229">
        <v>0</v>
      </c>
    </row>
    <row r="254" spans="1:21" ht="15.75" thickBot="1" x14ac:dyDescent="0.3">
      <c r="A254" s="206"/>
      <c r="B254" s="206"/>
      <c r="C254" s="206" t="s">
        <v>448</v>
      </c>
      <c r="D254" s="206"/>
      <c r="E254" s="206"/>
      <c r="F254" s="206"/>
      <c r="G254" s="206"/>
      <c r="H254" s="206"/>
      <c r="I254" s="228"/>
      <c r="J254" s="206"/>
      <c r="K254" s="206"/>
      <c r="L254" s="206"/>
      <c r="M254" s="206"/>
      <c r="N254" s="206"/>
      <c r="O254" s="206"/>
      <c r="P254" s="206"/>
      <c r="Q254" s="206"/>
      <c r="R254" s="206"/>
      <c r="S254" s="213"/>
      <c r="T254" s="206"/>
      <c r="U254" s="213">
        <f>U253</f>
        <v>0</v>
      </c>
    </row>
    <row r="255" spans="1:21" x14ac:dyDescent="0.25">
      <c r="A255" s="206"/>
      <c r="B255" s="206" t="s">
        <v>316</v>
      </c>
      <c r="C255" s="206"/>
      <c r="D255" s="206"/>
      <c r="E255" s="206"/>
      <c r="F255" s="206"/>
      <c r="G255" s="206"/>
      <c r="H255" s="206"/>
      <c r="I255" s="228"/>
      <c r="J255" s="206"/>
      <c r="K255" s="206"/>
      <c r="L255" s="206"/>
      <c r="M255" s="206"/>
      <c r="N255" s="206"/>
      <c r="O255" s="206"/>
      <c r="P255" s="206"/>
      <c r="Q255" s="206"/>
      <c r="R255" s="206"/>
      <c r="S255" s="211"/>
      <c r="T255" s="206"/>
      <c r="U255" s="211">
        <f>ROUND(U246+U248+U250+U252+U254,5)</f>
        <v>416997.41</v>
      </c>
    </row>
    <row r="256" spans="1:21" x14ac:dyDescent="0.25">
      <c r="A256" s="203"/>
      <c r="B256" s="203" t="s">
        <v>317</v>
      </c>
      <c r="C256" s="203"/>
      <c r="D256" s="203"/>
      <c r="E256" s="203"/>
      <c r="F256" s="203"/>
      <c r="G256" s="203"/>
      <c r="H256" s="203"/>
      <c r="I256" s="227"/>
      <c r="J256" s="203"/>
      <c r="K256" s="203"/>
      <c r="L256" s="203"/>
      <c r="M256" s="203"/>
      <c r="N256" s="203"/>
      <c r="O256" s="203"/>
      <c r="P256" s="203"/>
      <c r="Q256" s="203"/>
      <c r="R256" s="203"/>
      <c r="S256" s="229"/>
      <c r="T256" s="203"/>
      <c r="U256" s="229">
        <v>0</v>
      </c>
    </row>
    <row r="257" spans="1:21" x14ac:dyDescent="0.25">
      <c r="A257" s="206"/>
      <c r="B257" s="206" t="s">
        <v>449</v>
      </c>
      <c r="C257" s="206"/>
      <c r="D257" s="206"/>
      <c r="E257" s="206"/>
      <c r="F257" s="206"/>
      <c r="G257" s="206"/>
      <c r="H257" s="206"/>
      <c r="I257" s="228"/>
      <c r="J257" s="206"/>
      <c r="K257" s="206"/>
      <c r="L257" s="206"/>
      <c r="M257" s="206"/>
      <c r="N257" s="206"/>
      <c r="O257" s="206"/>
      <c r="P257" s="206"/>
      <c r="Q257" s="206"/>
      <c r="R257" s="206"/>
      <c r="S257" s="211"/>
      <c r="T257" s="206"/>
      <c r="U257" s="211">
        <f>U256</f>
        <v>0</v>
      </c>
    </row>
    <row r="258" spans="1:21" x14ac:dyDescent="0.25">
      <c r="A258" s="203"/>
      <c r="B258" s="203" t="s">
        <v>318</v>
      </c>
      <c r="C258" s="203"/>
      <c r="D258" s="203"/>
      <c r="E258" s="203"/>
      <c r="F258" s="203"/>
      <c r="G258" s="203"/>
      <c r="H258" s="203"/>
      <c r="I258" s="227"/>
      <c r="J258" s="203"/>
      <c r="K258" s="203"/>
      <c r="L258" s="203"/>
      <c r="M258" s="203"/>
      <c r="N258" s="203"/>
      <c r="O258" s="203"/>
      <c r="P258" s="203"/>
      <c r="Q258" s="203"/>
      <c r="R258" s="203"/>
      <c r="S258" s="229"/>
      <c r="T258" s="203"/>
      <c r="U258" s="229">
        <v>82666.429999999993</v>
      </c>
    </row>
    <row r="259" spans="1:21" x14ac:dyDescent="0.25">
      <c r="A259" s="206"/>
      <c r="B259" s="206" t="s">
        <v>450</v>
      </c>
      <c r="C259" s="206"/>
      <c r="D259" s="206"/>
      <c r="E259" s="206"/>
      <c r="F259" s="206"/>
      <c r="G259" s="206"/>
      <c r="H259" s="206"/>
      <c r="I259" s="228"/>
      <c r="J259" s="206"/>
      <c r="K259" s="206"/>
      <c r="L259" s="206"/>
      <c r="M259" s="206"/>
      <c r="N259" s="206"/>
      <c r="O259" s="206"/>
      <c r="P259" s="206"/>
      <c r="Q259" s="206"/>
      <c r="R259" s="206"/>
      <c r="S259" s="211"/>
      <c r="T259" s="206"/>
      <c r="U259" s="211">
        <f>U258</f>
        <v>82666.429999999993</v>
      </c>
    </row>
    <row r="260" spans="1:21" x14ac:dyDescent="0.25">
      <c r="A260" s="203"/>
      <c r="B260" s="203" t="s">
        <v>451</v>
      </c>
      <c r="C260" s="203"/>
      <c r="D260" s="203"/>
      <c r="E260" s="203"/>
      <c r="F260" s="203"/>
      <c r="G260" s="203"/>
      <c r="H260" s="203"/>
      <c r="I260" s="227"/>
      <c r="J260" s="203"/>
      <c r="K260" s="203"/>
      <c r="L260" s="203"/>
      <c r="M260" s="203"/>
      <c r="N260" s="203"/>
      <c r="O260" s="203"/>
      <c r="P260" s="203"/>
      <c r="Q260" s="203"/>
      <c r="R260" s="203"/>
      <c r="S260" s="229"/>
      <c r="T260" s="203"/>
      <c r="U260" s="229">
        <v>0</v>
      </c>
    </row>
    <row r="261" spans="1:21" x14ac:dyDescent="0.25">
      <c r="A261" s="206"/>
      <c r="B261" s="206" t="s">
        <v>452</v>
      </c>
      <c r="C261" s="206"/>
      <c r="D261" s="206"/>
      <c r="E261" s="206"/>
      <c r="F261" s="206"/>
      <c r="G261" s="206"/>
      <c r="H261" s="206"/>
      <c r="I261" s="228"/>
      <c r="J261" s="206"/>
      <c r="K261" s="206"/>
      <c r="L261" s="206"/>
      <c r="M261" s="206"/>
      <c r="N261" s="206"/>
      <c r="O261" s="206"/>
      <c r="P261" s="206"/>
      <c r="Q261" s="206"/>
      <c r="R261" s="206"/>
      <c r="S261" s="211"/>
      <c r="T261" s="206"/>
      <c r="U261" s="211">
        <f>U260</f>
        <v>0</v>
      </c>
    </row>
    <row r="262" spans="1:21" x14ac:dyDescent="0.25">
      <c r="A262" s="203"/>
      <c r="B262" s="203" t="s">
        <v>453</v>
      </c>
      <c r="C262" s="203"/>
      <c r="D262" s="203"/>
      <c r="E262" s="203"/>
      <c r="F262" s="203"/>
      <c r="G262" s="203"/>
      <c r="H262" s="203"/>
      <c r="I262" s="227"/>
      <c r="J262" s="203"/>
      <c r="K262" s="203"/>
      <c r="L262" s="203"/>
      <c r="M262" s="203"/>
      <c r="N262" s="203"/>
      <c r="O262" s="203"/>
      <c r="P262" s="203"/>
      <c r="Q262" s="203"/>
      <c r="R262" s="203"/>
      <c r="S262" s="229"/>
      <c r="T262" s="203"/>
      <c r="U262" s="229">
        <v>0</v>
      </c>
    </row>
    <row r="263" spans="1:21" x14ac:dyDescent="0.25">
      <c r="A263" s="206"/>
      <c r="B263" s="206" t="s">
        <v>454</v>
      </c>
      <c r="C263" s="206"/>
      <c r="D263" s="206"/>
      <c r="E263" s="206"/>
      <c r="F263" s="206"/>
      <c r="G263" s="206"/>
      <c r="H263" s="206"/>
      <c r="I263" s="228"/>
      <c r="J263" s="206"/>
      <c r="K263" s="206"/>
      <c r="L263" s="206"/>
      <c r="M263" s="206"/>
      <c r="N263" s="206"/>
      <c r="O263" s="206"/>
      <c r="P263" s="206"/>
      <c r="Q263" s="206"/>
      <c r="R263" s="206"/>
      <c r="S263" s="211"/>
      <c r="T263" s="206"/>
      <c r="U263" s="211">
        <f>U262</f>
        <v>0</v>
      </c>
    </row>
    <row r="264" spans="1:21" x14ac:dyDescent="0.25">
      <c r="A264" s="203"/>
      <c r="B264" s="203" t="s">
        <v>455</v>
      </c>
      <c r="C264" s="203"/>
      <c r="D264" s="203"/>
      <c r="E264" s="203"/>
      <c r="F264" s="203"/>
      <c r="G264" s="203"/>
      <c r="H264" s="203"/>
      <c r="I264" s="227"/>
      <c r="J264" s="203"/>
      <c r="K264" s="203"/>
      <c r="L264" s="203"/>
      <c r="M264" s="203"/>
      <c r="N264" s="203"/>
      <c r="O264" s="203"/>
      <c r="P264" s="203"/>
      <c r="Q264" s="203"/>
      <c r="R264" s="203"/>
      <c r="S264" s="229"/>
      <c r="T264" s="203"/>
      <c r="U264" s="229">
        <v>0</v>
      </c>
    </row>
    <row r="265" spans="1:21" x14ac:dyDescent="0.25">
      <c r="A265" s="206"/>
      <c r="B265" s="206" t="s">
        <v>456</v>
      </c>
      <c r="C265" s="206"/>
      <c r="D265" s="206"/>
      <c r="E265" s="206"/>
      <c r="F265" s="206"/>
      <c r="G265" s="206"/>
      <c r="H265" s="206"/>
      <c r="I265" s="228"/>
      <c r="J265" s="206"/>
      <c r="K265" s="206"/>
      <c r="L265" s="206"/>
      <c r="M265" s="206"/>
      <c r="N265" s="206"/>
      <c r="O265" s="206"/>
      <c r="P265" s="206"/>
      <c r="Q265" s="206"/>
      <c r="R265" s="206"/>
      <c r="S265" s="211"/>
      <c r="T265" s="206"/>
      <c r="U265" s="211">
        <f>U264</f>
        <v>0</v>
      </c>
    </row>
    <row r="266" spans="1:21" x14ac:dyDescent="0.25">
      <c r="A266" s="203"/>
      <c r="B266" s="203" t="s">
        <v>321</v>
      </c>
      <c r="C266" s="203"/>
      <c r="D266" s="203"/>
      <c r="E266" s="203"/>
      <c r="F266" s="203"/>
      <c r="G266" s="203"/>
      <c r="H266" s="203"/>
      <c r="I266" s="227"/>
      <c r="J266" s="203"/>
      <c r="K266" s="203"/>
      <c r="L266" s="203"/>
      <c r="M266" s="203"/>
      <c r="N266" s="203"/>
      <c r="O266" s="203"/>
      <c r="P266" s="203"/>
      <c r="Q266" s="203"/>
      <c r="R266" s="203"/>
      <c r="S266" s="229"/>
      <c r="T266" s="203"/>
      <c r="U266" s="229">
        <v>-80194.23</v>
      </c>
    </row>
    <row r="267" spans="1:21" x14ac:dyDescent="0.25">
      <c r="A267" s="206"/>
      <c r="B267" s="206"/>
      <c r="C267" s="206"/>
      <c r="D267" s="206"/>
      <c r="E267" s="206"/>
      <c r="F267" s="206"/>
      <c r="G267" s="206" t="s">
        <v>382</v>
      </c>
      <c r="H267" s="206"/>
      <c r="I267" s="228">
        <v>43525</v>
      </c>
      <c r="J267" s="206"/>
      <c r="K267" s="206" t="s">
        <v>403</v>
      </c>
      <c r="L267" s="206"/>
      <c r="M267" s="206" t="s">
        <v>350</v>
      </c>
      <c r="N267" s="206"/>
      <c r="O267" s="206" t="s">
        <v>1255</v>
      </c>
      <c r="P267" s="206"/>
      <c r="Q267" s="206" t="s">
        <v>297</v>
      </c>
      <c r="R267" s="206"/>
      <c r="S267" s="211">
        <v>400</v>
      </c>
      <c r="T267" s="206"/>
      <c r="U267" s="211">
        <f t="shared" ref="U267:U298" si="8">ROUND(U266+S267,5)</f>
        <v>-79794.23</v>
      </c>
    </row>
    <row r="268" spans="1:21" x14ac:dyDescent="0.25">
      <c r="A268" s="206"/>
      <c r="B268" s="206"/>
      <c r="C268" s="206"/>
      <c r="D268" s="206"/>
      <c r="E268" s="206"/>
      <c r="F268" s="206"/>
      <c r="G268" s="206" t="s">
        <v>382</v>
      </c>
      <c r="H268" s="206"/>
      <c r="I268" s="228">
        <v>43525</v>
      </c>
      <c r="J268" s="206"/>
      <c r="K268" s="206" t="s">
        <v>403</v>
      </c>
      <c r="L268" s="206"/>
      <c r="M268" s="206" t="s">
        <v>389</v>
      </c>
      <c r="N268" s="206"/>
      <c r="O268" s="206" t="s">
        <v>1256</v>
      </c>
      <c r="P268" s="206"/>
      <c r="Q268" s="206" t="s">
        <v>297</v>
      </c>
      <c r="R268" s="206"/>
      <c r="S268" s="211">
        <v>1000</v>
      </c>
      <c r="T268" s="206"/>
      <c r="U268" s="211">
        <f t="shared" si="8"/>
        <v>-78794.23</v>
      </c>
    </row>
    <row r="269" spans="1:21" x14ac:dyDescent="0.25">
      <c r="A269" s="206"/>
      <c r="B269" s="206"/>
      <c r="C269" s="206"/>
      <c r="D269" s="206"/>
      <c r="E269" s="206"/>
      <c r="F269" s="206"/>
      <c r="G269" s="206" t="s">
        <v>382</v>
      </c>
      <c r="H269" s="206"/>
      <c r="I269" s="228">
        <v>43525</v>
      </c>
      <c r="J269" s="206"/>
      <c r="K269" s="206" t="s">
        <v>403</v>
      </c>
      <c r="L269" s="206"/>
      <c r="M269" s="206" t="s">
        <v>1129</v>
      </c>
      <c r="N269" s="206"/>
      <c r="O269" s="206" t="s">
        <v>1257</v>
      </c>
      <c r="P269" s="206"/>
      <c r="Q269" s="206" t="s">
        <v>297</v>
      </c>
      <c r="R269" s="206"/>
      <c r="S269" s="211">
        <v>125.05</v>
      </c>
      <c r="T269" s="206"/>
      <c r="U269" s="211">
        <f t="shared" si="8"/>
        <v>-78669.179999999993</v>
      </c>
    </row>
    <row r="270" spans="1:21" x14ac:dyDescent="0.25">
      <c r="A270" s="206"/>
      <c r="B270" s="206"/>
      <c r="C270" s="206"/>
      <c r="D270" s="206"/>
      <c r="E270" s="206"/>
      <c r="F270" s="206"/>
      <c r="G270" s="206" t="s">
        <v>457</v>
      </c>
      <c r="H270" s="206"/>
      <c r="I270" s="228">
        <v>43525</v>
      </c>
      <c r="J270" s="206"/>
      <c r="K270" s="206" t="s">
        <v>1318</v>
      </c>
      <c r="L270" s="206"/>
      <c r="M270" s="206" t="s">
        <v>1039</v>
      </c>
      <c r="N270" s="206"/>
      <c r="O270" s="206" t="s">
        <v>1319</v>
      </c>
      <c r="P270" s="206"/>
      <c r="Q270" s="206" t="s">
        <v>398</v>
      </c>
      <c r="R270" s="206"/>
      <c r="S270" s="211">
        <v>-5238</v>
      </c>
      <c r="T270" s="206"/>
      <c r="U270" s="211">
        <f t="shared" si="8"/>
        <v>-83907.18</v>
      </c>
    </row>
    <row r="271" spans="1:21" x14ac:dyDescent="0.25">
      <c r="A271" s="206"/>
      <c r="B271" s="206"/>
      <c r="C271" s="206"/>
      <c r="D271" s="206"/>
      <c r="E271" s="206"/>
      <c r="F271" s="206"/>
      <c r="G271" s="206" t="s">
        <v>457</v>
      </c>
      <c r="H271" s="206"/>
      <c r="I271" s="228">
        <v>43525</v>
      </c>
      <c r="J271" s="206"/>
      <c r="K271" s="206" t="s">
        <v>1320</v>
      </c>
      <c r="L271" s="206"/>
      <c r="M271" s="206" t="s">
        <v>404</v>
      </c>
      <c r="N271" s="206"/>
      <c r="O271" s="206" t="s">
        <v>1321</v>
      </c>
      <c r="P271" s="206"/>
      <c r="Q271" s="206" t="s">
        <v>398</v>
      </c>
      <c r="R271" s="206"/>
      <c r="S271" s="211">
        <v>-6481.7</v>
      </c>
      <c r="T271" s="206"/>
      <c r="U271" s="211">
        <f t="shared" si="8"/>
        <v>-90388.88</v>
      </c>
    </row>
    <row r="272" spans="1:21" x14ac:dyDescent="0.25">
      <c r="A272" s="206"/>
      <c r="B272" s="206"/>
      <c r="C272" s="206"/>
      <c r="D272" s="206"/>
      <c r="E272" s="206"/>
      <c r="F272" s="206"/>
      <c r="G272" s="206" t="s">
        <v>457</v>
      </c>
      <c r="H272" s="206"/>
      <c r="I272" s="228">
        <v>43525</v>
      </c>
      <c r="J272" s="206"/>
      <c r="K272" s="206" t="s">
        <v>1322</v>
      </c>
      <c r="L272" s="206"/>
      <c r="M272" s="206" t="s">
        <v>1236</v>
      </c>
      <c r="N272" s="206"/>
      <c r="O272" s="206" t="s">
        <v>1237</v>
      </c>
      <c r="P272" s="206"/>
      <c r="Q272" s="206" t="s">
        <v>85</v>
      </c>
      <c r="R272" s="206"/>
      <c r="S272" s="211">
        <v>-380</v>
      </c>
      <c r="T272" s="206"/>
      <c r="U272" s="211">
        <f t="shared" si="8"/>
        <v>-90768.88</v>
      </c>
    </row>
    <row r="273" spans="1:21" x14ac:dyDescent="0.25">
      <c r="A273" s="206"/>
      <c r="B273" s="206"/>
      <c r="C273" s="206"/>
      <c r="D273" s="206"/>
      <c r="E273" s="206"/>
      <c r="F273" s="206"/>
      <c r="G273" s="206" t="s">
        <v>457</v>
      </c>
      <c r="H273" s="206"/>
      <c r="I273" s="228">
        <v>43525</v>
      </c>
      <c r="J273" s="206"/>
      <c r="K273" s="206" t="s">
        <v>1323</v>
      </c>
      <c r="L273" s="206"/>
      <c r="M273" s="206" t="s">
        <v>352</v>
      </c>
      <c r="N273" s="206"/>
      <c r="O273" s="206" t="s">
        <v>1324</v>
      </c>
      <c r="P273" s="206"/>
      <c r="Q273" s="206" t="s">
        <v>398</v>
      </c>
      <c r="R273" s="206"/>
      <c r="S273" s="211">
        <v>-1068.2</v>
      </c>
      <c r="T273" s="206"/>
      <c r="U273" s="211">
        <f t="shared" si="8"/>
        <v>-91837.08</v>
      </c>
    </row>
    <row r="274" spans="1:21" x14ac:dyDescent="0.25">
      <c r="A274" s="206"/>
      <c r="B274" s="206"/>
      <c r="C274" s="206"/>
      <c r="D274" s="206"/>
      <c r="E274" s="206"/>
      <c r="F274" s="206"/>
      <c r="G274" s="206" t="s">
        <v>457</v>
      </c>
      <c r="H274" s="206"/>
      <c r="I274" s="228">
        <v>43525</v>
      </c>
      <c r="J274" s="206"/>
      <c r="K274" s="206" t="s">
        <v>1325</v>
      </c>
      <c r="L274" s="206"/>
      <c r="M274" s="206" t="s">
        <v>1102</v>
      </c>
      <c r="N274" s="206"/>
      <c r="O274" s="206" t="s">
        <v>1242</v>
      </c>
      <c r="P274" s="206"/>
      <c r="Q274" s="206" t="s">
        <v>138</v>
      </c>
      <c r="R274" s="206"/>
      <c r="S274" s="211">
        <v>-855.5</v>
      </c>
      <c r="T274" s="206"/>
      <c r="U274" s="211">
        <f t="shared" si="8"/>
        <v>-92692.58</v>
      </c>
    </row>
    <row r="275" spans="1:21" x14ac:dyDescent="0.25">
      <c r="A275" s="206"/>
      <c r="B275" s="206"/>
      <c r="C275" s="206"/>
      <c r="D275" s="206"/>
      <c r="E275" s="206"/>
      <c r="F275" s="206"/>
      <c r="G275" s="206" t="s">
        <v>457</v>
      </c>
      <c r="H275" s="206"/>
      <c r="I275" s="228">
        <v>43525</v>
      </c>
      <c r="J275" s="206"/>
      <c r="K275" s="206" t="s">
        <v>1326</v>
      </c>
      <c r="L275" s="206"/>
      <c r="M275" s="206" t="s">
        <v>1133</v>
      </c>
      <c r="N275" s="206"/>
      <c r="O275" s="206" t="s">
        <v>1327</v>
      </c>
      <c r="P275" s="206"/>
      <c r="Q275" s="206" t="s">
        <v>208</v>
      </c>
      <c r="R275" s="206"/>
      <c r="S275" s="211">
        <v>-48</v>
      </c>
      <c r="T275" s="206"/>
      <c r="U275" s="211">
        <f t="shared" si="8"/>
        <v>-92740.58</v>
      </c>
    </row>
    <row r="276" spans="1:21" x14ac:dyDescent="0.25">
      <c r="A276" s="206"/>
      <c r="B276" s="206"/>
      <c r="C276" s="206"/>
      <c r="D276" s="206"/>
      <c r="E276" s="206"/>
      <c r="F276" s="206"/>
      <c r="G276" s="206" t="s">
        <v>457</v>
      </c>
      <c r="H276" s="206"/>
      <c r="I276" s="228">
        <v>43525</v>
      </c>
      <c r="J276" s="206"/>
      <c r="K276" s="206" t="s">
        <v>1328</v>
      </c>
      <c r="L276" s="206"/>
      <c r="M276" s="206" t="s">
        <v>389</v>
      </c>
      <c r="N276" s="206"/>
      <c r="O276" s="206" t="s">
        <v>1329</v>
      </c>
      <c r="P276" s="206"/>
      <c r="Q276" s="206" t="s">
        <v>241</v>
      </c>
      <c r="R276" s="206"/>
      <c r="S276" s="211">
        <v>-1000</v>
      </c>
      <c r="T276" s="206"/>
      <c r="U276" s="211">
        <f t="shared" si="8"/>
        <v>-93740.58</v>
      </c>
    </row>
    <row r="277" spans="1:21" x14ac:dyDescent="0.25">
      <c r="A277" s="206"/>
      <c r="B277" s="206"/>
      <c r="C277" s="206"/>
      <c r="D277" s="206"/>
      <c r="E277" s="206"/>
      <c r="F277" s="206"/>
      <c r="G277" s="206" t="s">
        <v>457</v>
      </c>
      <c r="H277" s="206"/>
      <c r="I277" s="228">
        <v>43526</v>
      </c>
      <c r="J277" s="206"/>
      <c r="K277" s="206" t="s">
        <v>1330</v>
      </c>
      <c r="L277" s="206"/>
      <c r="M277" s="206" t="s">
        <v>1115</v>
      </c>
      <c r="N277" s="206"/>
      <c r="O277" s="206" t="s">
        <v>1212</v>
      </c>
      <c r="P277" s="206"/>
      <c r="Q277" s="206" t="s">
        <v>257</v>
      </c>
      <c r="R277" s="206"/>
      <c r="S277" s="211">
        <v>-61.33</v>
      </c>
      <c r="T277" s="206"/>
      <c r="U277" s="211">
        <f t="shared" si="8"/>
        <v>-93801.91</v>
      </c>
    </row>
    <row r="278" spans="1:21" x14ac:dyDescent="0.25">
      <c r="A278" s="206"/>
      <c r="B278" s="206"/>
      <c r="C278" s="206"/>
      <c r="D278" s="206"/>
      <c r="E278" s="206"/>
      <c r="F278" s="206"/>
      <c r="G278" s="206" t="s">
        <v>457</v>
      </c>
      <c r="H278" s="206"/>
      <c r="I278" s="228">
        <v>43527</v>
      </c>
      <c r="J278" s="206"/>
      <c r="K278" s="206" t="s">
        <v>1331</v>
      </c>
      <c r="L278" s="206"/>
      <c r="M278" s="206" t="s">
        <v>1117</v>
      </c>
      <c r="N278" s="206"/>
      <c r="O278" s="206" t="s">
        <v>1332</v>
      </c>
      <c r="P278" s="206"/>
      <c r="Q278" s="206" t="s">
        <v>202</v>
      </c>
      <c r="R278" s="206"/>
      <c r="S278" s="211">
        <v>-150</v>
      </c>
      <c r="T278" s="206"/>
      <c r="U278" s="211">
        <f t="shared" si="8"/>
        <v>-93951.91</v>
      </c>
    </row>
    <row r="279" spans="1:21" x14ac:dyDescent="0.25">
      <c r="A279" s="206"/>
      <c r="B279" s="206"/>
      <c r="C279" s="206"/>
      <c r="D279" s="206"/>
      <c r="E279" s="206"/>
      <c r="F279" s="206"/>
      <c r="G279" s="206" t="s">
        <v>382</v>
      </c>
      <c r="H279" s="206"/>
      <c r="I279" s="228">
        <v>43528</v>
      </c>
      <c r="J279" s="206"/>
      <c r="K279" s="206" t="s">
        <v>403</v>
      </c>
      <c r="L279" s="206"/>
      <c r="M279" s="206" t="s">
        <v>226</v>
      </c>
      <c r="N279" s="206"/>
      <c r="O279" s="206" t="s">
        <v>1258</v>
      </c>
      <c r="P279" s="206"/>
      <c r="Q279" s="206" t="s">
        <v>297</v>
      </c>
      <c r="R279" s="206"/>
      <c r="S279" s="211">
        <v>3382.37</v>
      </c>
      <c r="T279" s="206"/>
      <c r="U279" s="211">
        <f t="shared" si="8"/>
        <v>-90569.54</v>
      </c>
    </row>
    <row r="280" spans="1:21" x14ac:dyDescent="0.25">
      <c r="A280" s="206"/>
      <c r="B280" s="206"/>
      <c r="C280" s="206"/>
      <c r="D280" s="206"/>
      <c r="E280" s="206"/>
      <c r="F280" s="206"/>
      <c r="G280" s="206" t="s">
        <v>382</v>
      </c>
      <c r="H280" s="206"/>
      <c r="I280" s="228">
        <v>43528</v>
      </c>
      <c r="J280" s="206"/>
      <c r="K280" s="206" t="s">
        <v>403</v>
      </c>
      <c r="L280" s="206"/>
      <c r="M280" s="206" t="s">
        <v>1101</v>
      </c>
      <c r="N280" s="206"/>
      <c r="O280" s="206" t="s">
        <v>1259</v>
      </c>
      <c r="P280" s="206"/>
      <c r="Q280" s="206" t="s">
        <v>297</v>
      </c>
      <c r="R280" s="206"/>
      <c r="S280" s="211">
        <v>226.25</v>
      </c>
      <c r="T280" s="206"/>
      <c r="U280" s="211">
        <f t="shared" si="8"/>
        <v>-90343.29</v>
      </c>
    </row>
    <row r="281" spans="1:21" x14ac:dyDescent="0.25">
      <c r="A281" s="206"/>
      <c r="B281" s="206"/>
      <c r="C281" s="206"/>
      <c r="D281" s="206"/>
      <c r="E281" s="206"/>
      <c r="F281" s="206"/>
      <c r="G281" s="206" t="s">
        <v>457</v>
      </c>
      <c r="H281" s="206"/>
      <c r="I281" s="228">
        <v>43528</v>
      </c>
      <c r="J281" s="206"/>
      <c r="K281" s="206" t="s">
        <v>1333</v>
      </c>
      <c r="L281" s="206"/>
      <c r="M281" s="206" t="s">
        <v>355</v>
      </c>
      <c r="N281" s="206"/>
      <c r="O281" s="206" t="s">
        <v>1334</v>
      </c>
      <c r="P281" s="206"/>
      <c r="Q281" s="206" t="s">
        <v>201</v>
      </c>
      <c r="R281" s="206"/>
      <c r="S281" s="211">
        <v>-39176</v>
      </c>
      <c r="T281" s="206"/>
      <c r="U281" s="211">
        <f t="shared" si="8"/>
        <v>-129519.29</v>
      </c>
    </row>
    <row r="282" spans="1:21" x14ac:dyDescent="0.25">
      <c r="A282" s="206"/>
      <c r="B282" s="206"/>
      <c r="C282" s="206"/>
      <c r="D282" s="206"/>
      <c r="E282" s="206"/>
      <c r="F282" s="206"/>
      <c r="G282" s="206" t="s">
        <v>457</v>
      </c>
      <c r="H282" s="206"/>
      <c r="I282" s="228">
        <v>43528</v>
      </c>
      <c r="J282" s="206"/>
      <c r="K282" s="206" t="s">
        <v>1335</v>
      </c>
      <c r="L282" s="206"/>
      <c r="M282" s="206" t="s">
        <v>352</v>
      </c>
      <c r="N282" s="206"/>
      <c r="O282" s="206" t="s">
        <v>1336</v>
      </c>
      <c r="P282" s="206"/>
      <c r="Q282" s="206" t="s">
        <v>398</v>
      </c>
      <c r="R282" s="206"/>
      <c r="S282" s="211">
        <v>-957.6</v>
      </c>
      <c r="T282" s="206"/>
      <c r="U282" s="211">
        <f t="shared" si="8"/>
        <v>-130476.89</v>
      </c>
    </row>
    <row r="283" spans="1:21" x14ac:dyDescent="0.25">
      <c r="A283" s="206"/>
      <c r="B283" s="206"/>
      <c r="C283" s="206"/>
      <c r="D283" s="206"/>
      <c r="E283" s="206"/>
      <c r="F283" s="206"/>
      <c r="G283" s="206" t="s">
        <v>457</v>
      </c>
      <c r="H283" s="206"/>
      <c r="I283" s="228">
        <v>43528</v>
      </c>
      <c r="J283" s="206"/>
      <c r="K283" s="206" t="s">
        <v>1337</v>
      </c>
      <c r="L283" s="206"/>
      <c r="M283" s="206" t="s">
        <v>1269</v>
      </c>
      <c r="N283" s="206"/>
      <c r="O283" s="206" t="s">
        <v>1338</v>
      </c>
      <c r="P283" s="206"/>
      <c r="Q283" s="206" t="s">
        <v>398</v>
      </c>
      <c r="R283" s="206"/>
      <c r="S283" s="211">
        <v>-429.37</v>
      </c>
      <c r="T283" s="206"/>
      <c r="U283" s="211">
        <f t="shared" si="8"/>
        <v>-130906.26</v>
      </c>
    </row>
    <row r="284" spans="1:21" x14ac:dyDescent="0.25">
      <c r="A284" s="206"/>
      <c r="B284" s="206"/>
      <c r="C284" s="206"/>
      <c r="D284" s="206"/>
      <c r="E284" s="206"/>
      <c r="F284" s="206"/>
      <c r="G284" s="206" t="s">
        <v>457</v>
      </c>
      <c r="H284" s="206"/>
      <c r="I284" s="228">
        <v>43528</v>
      </c>
      <c r="J284" s="206"/>
      <c r="K284" s="206" t="s">
        <v>1339</v>
      </c>
      <c r="L284" s="206"/>
      <c r="M284" s="206" t="s">
        <v>1030</v>
      </c>
      <c r="N284" s="206"/>
      <c r="O284" s="206" t="s">
        <v>1340</v>
      </c>
      <c r="P284" s="206"/>
      <c r="Q284" s="206" t="s">
        <v>242</v>
      </c>
      <c r="R284" s="206"/>
      <c r="S284" s="211">
        <v>-30</v>
      </c>
      <c r="T284" s="206"/>
      <c r="U284" s="211">
        <f t="shared" si="8"/>
        <v>-130936.26</v>
      </c>
    </row>
    <row r="285" spans="1:21" x14ac:dyDescent="0.25">
      <c r="A285" s="206"/>
      <c r="B285" s="206"/>
      <c r="C285" s="206"/>
      <c r="D285" s="206"/>
      <c r="E285" s="206"/>
      <c r="F285" s="206"/>
      <c r="G285" s="206" t="s">
        <v>382</v>
      </c>
      <c r="H285" s="206"/>
      <c r="I285" s="228">
        <v>43529</v>
      </c>
      <c r="J285" s="206"/>
      <c r="K285" s="206" t="s">
        <v>1235</v>
      </c>
      <c r="L285" s="206"/>
      <c r="M285" s="206" t="s">
        <v>1236</v>
      </c>
      <c r="N285" s="206"/>
      <c r="O285" s="206" t="s">
        <v>1237</v>
      </c>
      <c r="P285" s="206"/>
      <c r="Q285" s="206" t="s">
        <v>295</v>
      </c>
      <c r="R285" s="206"/>
      <c r="S285" s="211">
        <v>380</v>
      </c>
      <c r="T285" s="206"/>
      <c r="U285" s="211">
        <f t="shared" si="8"/>
        <v>-130556.26</v>
      </c>
    </row>
    <row r="286" spans="1:21" x14ac:dyDescent="0.25">
      <c r="A286" s="206"/>
      <c r="B286" s="206"/>
      <c r="C286" s="206"/>
      <c r="D286" s="206"/>
      <c r="E286" s="206"/>
      <c r="F286" s="206"/>
      <c r="G286" s="206" t="s">
        <v>457</v>
      </c>
      <c r="H286" s="206"/>
      <c r="I286" s="228">
        <v>43529</v>
      </c>
      <c r="J286" s="206"/>
      <c r="K286" s="206" t="s">
        <v>1341</v>
      </c>
      <c r="L286" s="206"/>
      <c r="M286" s="206" t="s">
        <v>349</v>
      </c>
      <c r="N286" s="206"/>
      <c r="O286" s="206" t="s">
        <v>1342</v>
      </c>
      <c r="P286" s="206"/>
      <c r="Q286" s="206" t="s">
        <v>237</v>
      </c>
      <c r="R286" s="206"/>
      <c r="S286" s="211">
        <v>-5500</v>
      </c>
      <c r="T286" s="206"/>
      <c r="U286" s="211">
        <f t="shared" si="8"/>
        <v>-136056.26</v>
      </c>
    </row>
    <row r="287" spans="1:21" x14ac:dyDescent="0.25">
      <c r="A287" s="206"/>
      <c r="B287" s="206"/>
      <c r="C287" s="206"/>
      <c r="D287" s="206"/>
      <c r="E287" s="206"/>
      <c r="F287" s="206"/>
      <c r="G287" s="206" t="s">
        <v>457</v>
      </c>
      <c r="H287" s="206"/>
      <c r="I287" s="228">
        <v>43529</v>
      </c>
      <c r="J287" s="206"/>
      <c r="K287" s="206" t="s">
        <v>1343</v>
      </c>
      <c r="L287" s="206"/>
      <c r="M287" s="206" t="s">
        <v>352</v>
      </c>
      <c r="N287" s="206"/>
      <c r="O287" s="206" t="s">
        <v>1344</v>
      </c>
      <c r="P287" s="206"/>
      <c r="Q287" s="206" t="s">
        <v>398</v>
      </c>
      <c r="R287" s="206"/>
      <c r="S287" s="211">
        <v>-1022</v>
      </c>
      <c r="T287" s="206"/>
      <c r="U287" s="211">
        <f t="shared" si="8"/>
        <v>-137078.26</v>
      </c>
    </row>
    <row r="288" spans="1:21" x14ac:dyDescent="0.25">
      <c r="A288" s="206"/>
      <c r="B288" s="206"/>
      <c r="C288" s="206"/>
      <c r="D288" s="206"/>
      <c r="E288" s="206"/>
      <c r="F288" s="206"/>
      <c r="G288" s="206" t="s">
        <v>382</v>
      </c>
      <c r="H288" s="206"/>
      <c r="I288" s="228">
        <v>43530</v>
      </c>
      <c r="J288" s="206"/>
      <c r="K288" s="206" t="s">
        <v>403</v>
      </c>
      <c r="L288" s="206"/>
      <c r="M288" s="206" t="s">
        <v>1103</v>
      </c>
      <c r="N288" s="206"/>
      <c r="O288" s="206" t="s">
        <v>1260</v>
      </c>
      <c r="P288" s="206"/>
      <c r="Q288" s="206" t="s">
        <v>297</v>
      </c>
      <c r="R288" s="206"/>
      <c r="S288" s="211">
        <v>492</v>
      </c>
      <c r="T288" s="206"/>
      <c r="U288" s="211">
        <f t="shared" si="8"/>
        <v>-136586.26</v>
      </c>
    </row>
    <row r="289" spans="1:21" x14ac:dyDescent="0.25">
      <c r="A289" s="206"/>
      <c r="B289" s="206"/>
      <c r="C289" s="206"/>
      <c r="D289" s="206"/>
      <c r="E289" s="206"/>
      <c r="F289" s="206"/>
      <c r="G289" s="206" t="s">
        <v>457</v>
      </c>
      <c r="H289" s="206"/>
      <c r="I289" s="228">
        <v>43530</v>
      </c>
      <c r="J289" s="206"/>
      <c r="K289" s="206" t="s">
        <v>1345</v>
      </c>
      <c r="L289" s="206"/>
      <c r="M289" s="206" t="s">
        <v>352</v>
      </c>
      <c r="N289" s="206"/>
      <c r="O289" s="206" t="s">
        <v>1346</v>
      </c>
      <c r="P289" s="206"/>
      <c r="Q289" s="206" t="s">
        <v>398</v>
      </c>
      <c r="R289" s="206"/>
      <c r="S289" s="211">
        <v>-925.4</v>
      </c>
      <c r="T289" s="206"/>
      <c r="U289" s="211">
        <f t="shared" si="8"/>
        <v>-137511.66</v>
      </c>
    </row>
    <row r="290" spans="1:21" x14ac:dyDescent="0.25">
      <c r="A290" s="206"/>
      <c r="B290" s="206"/>
      <c r="C290" s="206"/>
      <c r="D290" s="206"/>
      <c r="E290" s="206"/>
      <c r="F290" s="206"/>
      <c r="G290" s="206" t="s">
        <v>457</v>
      </c>
      <c r="H290" s="206"/>
      <c r="I290" s="228">
        <v>43531</v>
      </c>
      <c r="J290" s="206"/>
      <c r="K290" s="206" t="s">
        <v>1347</v>
      </c>
      <c r="L290" s="206"/>
      <c r="M290" s="206" t="s">
        <v>352</v>
      </c>
      <c r="N290" s="206"/>
      <c r="O290" s="206" t="s">
        <v>1348</v>
      </c>
      <c r="P290" s="206"/>
      <c r="Q290" s="206" t="s">
        <v>398</v>
      </c>
      <c r="R290" s="206"/>
      <c r="S290" s="211">
        <v>-1100.4000000000001</v>
      </c>
      <c r="T290" s="206"/>
      <c r="U290" s="211">
        <f t="shared" si="8"/>
        <v>-138612.06</v>
      </c>
    </row>
    <row r="291" spans="1:21" x14ac:dyDescent="0.25">
      <c r="A291" s="206"/>
      <c r="B291" s="206"/>
      <c r="C291" s="206"/>
      <c r="D291" s="206"/>
      <c r="E291" s="206"/>
      <c r="F291" s="206"/>
      <c r="G291" s="206" t="s">
        <v>457</v>
      </c>
      <c r="H291" s="206"/>
      <c r="I291" s="228">
        <v>43534</v>
      </c>
      <c r="J291" s="206"/>
      <c r="K291" s="206" t="s">
        <v>1349</v>
      </c>
      <c r="L291" s="206"/>
      <c r="M291" s="206" t="s">
        <v>351</v>
      </c>
      <c r="N291" s="206"/>
      <c r="O291" s="206" t="s">
        <v>1350</v>
      </c>
      <c r="P291" s="206"/>
      <c r="Q291" s="206" t="s">
        <v>254</v>
      </c>
      <c r="R291" s="206"/>
      <c r="S291" s="211">
        <v>-237</v>
      </c>
      <c r="T291" s="206"/>
      <c r="U291" s="211">
        <f t="shared" si="8"/>
        <v>-138849.06</v>
      </c>
    </row>
    <row r="292" spans="1:21" x14ac:dyDescent="0.25">
      <c r="A292" s="206"/>
      <c r="B292" s="206"/>
      <c r="C292" s="206"/>
      <c r="D292" s="206"/>
      <c r="E292" s="206"/>
      <c r="F292" s="206"/>
      <c r="G292" s="206" t="s">
        <v>382</v>
      </c>
      <c r="H292" s="206"/>
      <c r="I292" s="228">
        <v>43535</v>
      </c>
      <c r="J292" s="206"/>
      <c r="K292" s="206" t="s">
        <v>403</v>
      </c>
      <c r="L292" s="206"/>
      <c r="M292" s="206" t="s">
        <v>1077</v>
      </c>
      <c r="N292" s="206"/>
      <c r="O292" s="206" t="s">
        <v>1261</v>
      </c>
      <c r="P292" s="206"/>
      <c r="Q292" s="206" t="s">
        <v>297</v>
      </c>
      <c r="R292" s="206"/>
      <c r="S292" s="211">
        <v>455</v>
      </c>
      <c r="T292" s="206"/>
      <c r="U292" s="211">
        <f t="shared" si="8"/>
        <v>-138394.06</v>
      </c>
    </row>
    <row r="293" spans="1:21" x14ac:dyDescent="0.25">
      <c r="A293" s="206"/>
      <c r="B293" s="206"/>
      <c r="C293" s="206"/>
      <c r="D293" s="206"/>
      <c r="E293" s="206"/>
      <c r="F293" s="206"/>
      <c r="G293" s="206" t="s">
        <v>382</v>
      </c>
      <c r="H293" s="206"/>
      <c r="I293" s="228">
        <v>43535</v>
      </c>
      <c r="J293" s="206"/>
      <c r="K293" s="206" t="s">
        <v>403</v>
      </c>
      <c r="L293" s="206"/>
      <c r="M293" s="206" t="s">
        <v>356</v>
      </c>
      <c r="N293" s="206"/>
      <c r="O293" s="206" t="s">
        <v>1262</v>
      </c>
      <c r="P293" s="206"/>
      <c r="Q293" s="206" t="s">
        <v>297</v>
      </c>
      <c r="R293" s="206"/>
      <c r="S293" s="211">
        <v>104.66</v>
      </c>
      <c r="T293" s="206"/>
      <c r="U293" s="211">
        <f t="shared" si="8"/>
        <v>-138289.4</v>
      </c>
    </row>
    <row r="294" spans="1:21" x14ac:dyDescent="0.25">
      <c r="A294" s="206"/>
      <c r="B294" s="206"/>
      <c r="C294" s="206"/>
      <c r="D294" s="206"/>
      <c r="E294" s="206"/>
      <c r="F294" s="206"/>
      <c r="G294" s="206" t="s">
        <v>382</v>
      </c>
      <c r="H294" s="206"/>
      <c r="I294" s="228">
        <v>43535</v>
      </c>
      <c r="J294" s="206"/>
      <c r="K294" s="206" t="s">
        <v>403</v>
      </c>
      <c r="L294" s="206"/>
      <c r="M294" s="206" t="s">
        <v>356</v>
      </c>
      <c r="N294" s="206"/>
      <c r="O294" s="206" t="s">
        <v>1263</v>
      </c>
      <c r="P294" s="206"/>
      <c r="Q294" s="206" t="s">
        <v>297</v>
      </c>
      <c r="R294" s="206"/>
      <c r="S294" s="211">
        <v>89.59</v>
      </c>
      <c r="T294" s="206"/>
      <c r="U294" s="211">
        <f t="shared" si="8"/>
        <v>-138199.81</v>
      </c>
    </row>
    <row r="295" spans="1:21" x14ac:dyDescent="0.25">
      <c r="A295" s="206"/>
      <c r="B295" s="206"/>
      <c r="C295" s="206"/>
      <c r="D295" s="206"/>
      <c r="E295" s="206"/>
      <c r="F295" s="206"/>
      <c r="G295" s="206" t="s">
        <v>382</v>
      </c>
      <c r="H295" s="206"/>
      <c r="I295" s="228">
        <v>43535</v>
      </c>
      <c r="J295" s="206"/>
      <c r="K295" s="206" t="s">
        <v>403</v>
      </c>
      <c r="L295" s="206"/>
      <c r="M295" s="206" t="s">
        <v>352</v>
      </c>
      <c r="N295" s="206"/>
      <c r="O295" s="206" t="s">
        <v>1264</v>
      </c>
      <c r="P295" s="206"/>
      <c r="Q295" s="206" t="s">
        <v>297</v>
      </c>
      <c r="R295" s="206"/>
      <c r="S295" s="211">
        <v>1068.2</v>
      </c>
      <c r="T295" s="206"/>
      <c r="U295" s="211">
        <f t="shared" si="8"/>
        <v>-137131.60999999999</v>
      </c>
    </row>
    <row r="296" spans="1:21" x14ac:dyDescent="0.25">
      <c r="A296" s="206"/>
      <c r="B296" s="206"/>
      <c r="C296" s="206"/>
      <c r="D296" s="206"/>
      <c r="E296" s="206"/>
      <c r="F296" s="206"/>
      <c r="G296" s="206" t="s">
        <v>382</v>
      </c>
      <c r="H296" s="206"/>
      <c r="I296" s="228">
        <v>43535</v>
      </c>
      <c r="J296" s="206"/>
      <c r="K296" s="206" t="s">
        <v>403</v>
      </c>
      <c r="L296" s="206"/>
      <c r="M296" s="206" t="s">
        <v>352</v>
      </c>
      <c r="N296" s="206"/>
      <c r="O296" s="206" t="s">
        <v>1265</v>
      </c>
      <c r="P296" s="206"/>
      <c r="Q296" s="206" t="s">
        <v>297</v>
      </c>
      <c r="R296" s="206"/>
      <c r="S296" s="211">
        <v>1181.5999999999999</v>
      </c>
      <c r="T296" s="206"/>
      <c r="U296" s="211">
        <f t="shared" si="8"/>
        <v>-135950.01</v>
      </c>
    </row>
    <row r="297" spans="1:21" x14ac:dyDescent="0.25">
      <c r="A297" s="206"/>
      <c r="B297" s="206"/>
      <c r="C297" s="206"/>
      <c r="D297" s="206"/>
      <c r="E297" s="206"/>
      <c r="F297" s="206"/>
      <c r="G297" s="206" t="s">
        <v>382</v>
      </c>
      <c r="H297" s="206"/>
      <c r="I297" s="228">
        <v>43535</v>
      </c>
      <c r="J297" s="206"/>
      <c r="K297" s="206" t="s">
        <v>403</v>
      </c>
      <c r="L297" s="206"/>
      <c r="M297" s="206" t="s">
        <v>1039</v>
      </c>
      <c r="N297" s="206"/>
      <c r="O297" s="206" t="s">
        <v>1266</v>
      </c>
      <c r="P297" s="206"/>
      <c r="Q297" s="206" t="s">
        <v>297</v>
      </c>
      <c r="R297" s="206"/>
      <c r="S297" s="211">
        <v>5238</v>
      </c>
      <c r="T297" s="206"/>
      <c r="U297" s="211">
        <f t="shared" si="8"/>
        <v>-130712.01</v>
      </c>
    </row>
    <row r="298" spans="1:21" x14ac:dyDescent="0.25">
      <c r="A298" s="206"/>
      <c r="B298" s="206"/>
      <c r="C298" s="206"/>
      <c r="D298" s="206"/>
      <c r="E298" s="206"/>
      <c r="F298" s="206"/>
      <c r="G298" s="206" t="s">
        <v>382</v>
      </c>
      <c r="H298" s="206"/>
      <c r="I298" s="228">
        <v>43535</v>
      </c>
      <c r="J298" s="206"/>
      <c r="K298" s="206" t="s">
        <v>403</v>
      </c>
      <c r="L298" s="206"/>
      <c r="M298" s="206" t="s">
        <v>352</v>
      </c>
      <c r="N298" s="206"/>
      <c r="O298" s="206" t="s">
        <v>1267</v>
      </c>
      <c r="P298" s="206"/>
      <c r="Q298" s="206" t="s">
        <v>297</v>
      </c>
      <c r="R298" s="206"/>
      <c r="S298" s="211">
        <v>1026.2</v>
      </c>
      <c r="T298" s="206"/>
      <c r="U298" s="211">
        <f t="shared" si="8"/>
        <v>-129685.81</v>
      </c>
    </row>
    <row r="299" spans="1:21" x14ac:dyDescent="0.25">
      <c r="A299" s="206"/>
      <c r="B299" s="206"/>
      <c r="C299" s="206"/>
      <c r="D299" s="206"/>
      <c r="E299" s="206"/>
      <c r="F299" s="206"/>
      <c r="G299" s="206" t="s">
        <v>382</v>
      </c>
      <c r="H299" s="206"/>
      <c r="I299" s="228">
        <v>43535</v>
      </c>
      <c r="J299" s="206"/>
      <c r="K299" s="206" t="s">
        <v>403</v>
      </c>
      <c r="L299" s="206"/>
      <c r="M299" s="206" t="s">
        <v>352</v>
      </c>
      <c r="N299" s="206"/>
      <c r="O299" s="206" t="s">
        <v>1268</v>
      </c>
      <c r="P299" s="206"/>
      <c r="Q299" s="206" t="s">
        <v>297</v>
      </c>
      <c r="R299" s="206"/>
      <c r="S299" s="211">
        <v>1063.3</v>
      </c>
      <c r="T299" s="206"/>
      <c r="U299" s="211">
        <f t="shared" ref="U299:U330" si="9">ROUND(U298+S299,5)</f>
        <v>-128622.51</v>
      </c>
    </row>
    <row r="300" spans="1:21" x14ac:dyDescent="0.25">
      <c r="A300" s="206"/>
      <c r="B300" s="206"/>
      <c r="C300" s="206"/>
      <c r="D300" s="206"/>
      <c r="E300" s="206"/>
      <c r="F300" s="206"/>
      <c r="G300" s="206" t="s">
        <v>382</v>
      </c>
      <c r="H300" s="206"/>
      <c r="I300" s="228">
        <v>43535</v>
      </c>
      <c r="J300" s="206"/>
      <c r="K300" s="206" t="s">
        <v>403</v>
      </c>
      <c r="L300" s="206"/>
      <c r="M300" s="206" t="s">
        <v>1269</v>
      </c>
      <c r="N300" s="206"/>
      <c r="O300" s="206" t="s">
        <v>1270</v>
      </c>
      <c r="P300" s="206"/>
      <c r="Q300" s="206" t="s">
        <v>297</v>
      </c>
      <c r="R300" s="206"/>
      <c r="S300" s="211">
        <v>429.37</v>
      </c>
      <c r="T300" s="206"/>
      <c r="U300" s="211">
        <f t="shared" si="9"/>
        <v>-128193.14</v>
      </c>
    </row>
    <row r="301" spans="1:21" x14ac:dyDescent="0.25">
      <c r="A301" s="206"/>
      <c r="B301" s="206"/>
      <c r="C301" s="206"/>
      <c r="D301" s="206"/>
      <c r="E301" s="206"/>
      <c r="F301" s="206"/>
      <c r="G301" s="206" t="s">
        <v>382</v>
      </c>
      <c r="H301" s="206"/>
      <c r="I301" s="228">
        <v>43535</v>
      </c>
      <c r="J301" s="206"/>
      <c r="K301" s="206" t="s">
        <v>403</v>
      </c>
      <c r="L301" s="206"/>
      <c r="M301" s="206" t="s">
        <v>348</v>
      </c>
      <c r="N301" s="206"/>
      <c r="O301" s="206" t="s">
        <v>1271</v>
      </c>
      <c r="P301" s="206"/>
      <c r="Q301" s="206" t="s">
        <v>297</v>
      </c>
      <c r="R301" s="206"/>
      <c r="S301" s="211">
        <v>844.87</v>
      </c>
      <c r="T301" s="206"/>
      <c r="U301" s="211">
        <f t="shared" si="9"/>
        <v>-127348.27</v>
      </c>
    </row>
    <row r="302" spans="1:21" x14ac:dyDescent="0.25">
      <c r="A302" s="206"/>
      <c r="B302" s="206"/>
      <c r="C302" s="206"/>
      <c r="D302" s="206"/>
      <c r="E302" s="206"/>
      <c r="F302" s="206"/>
      <c r="G302" s="206" t="s">
        <v>382</v>
      </c>
      <c r="H302" s="206"/>
      <c r="I302" s="228">
        <v>43535</v>
      </c>
      <c r="J302" s="206"/>
      <c r="K302" s="206" t="s">
        <v>403</v>
      </c>
      <c r="L302" s="206"/>
      <c r="M302" s="206" t="s">
        <v>352</v>
      </c>
      <c r="N302" s="206"/>
      <c r="O302" s="206" t="s">
        <v>1272</v>
      </c>
      <c r="P302" s="206"/>
      <c r="Q302" s="206" t="s">
        <v>297</v>
      </c>
      <c r="R302" s="206"/>
      <c r="S302" s="211">
        <v>1147.3</v>
      </c>
      <c r="T302" s="206"/>
      <c r="U302" s="211">
        <f t="shared" si="9"/>
        <v>-126200.97</v>
      </c>
    </row>
    <row r="303" spans="1:21" x14ac:dyDescent="0.25">
      <c r="A303" s="206"/>
      <c r="B303" s="206"/>
      <c r="C303" s="206"/>
      <c r="D303" s="206"/>
      <c r="E303" s="206"/>
      <c r="F303" s="206"/>
      <c r="G303" s="206" t="s">
        <v>382</v>
      </c>
      <c r="H303" s="206"/>
      <c r="I303" s="228">
        <v>43535</v>
      </c>
      <c r="J303" s="206"/>
      <c r="K303" s="206" t="s">
        <v>403</v>
      </c>
      <c r="L303" s="206"/>
      <c r="M303" s="206" t="s">
        <v>352</v>
      </c>
      <c r="N303" s="206"/>
      <c r="O303" s="206" t="s">
        <v>1273</v>
      </c>
      <c r="P303" s="206"/>
      <c r="Q303" s="206" t="s">
        <v>297</v>
      </c>
      <c r="R303" s="206"/>
      <c r="S303" s="211">
        <v>1058.4000000000001</v>
      </c>
      <c r="T303" s="206"/>
      <c r="U303" s="211">
        <f t="shared" si="9"/>
        <v>-125142.57</v>
      </c>
    </row>
    <row r="304" spans="1:21" x14ac:dyDescent="0.25">
      <c r="A304" s="206"/>
      <c r="B304" s="206"/>
      <c r="C304" s="206"/>
      <c r="D304" s="206"/>
      <c r="E304" s="206"/>
      <c r="F304" s="206"/>
      <c r="G304" s="206" t="s">
        <v>382</v>
      </c>
      <c r="H304" s="206"/>
      <c r="I304" s="228">
        <v>43535</v>
      </c>
      <c r="J304" s="206"/>
      <c r="K304" s="206" t="s">
        <v>403</v>
      </c>
      <c r="L304" s="206"/>
      <c r="M304" s="206" t="s">
        <v>405</v>
      </c>
      <c r="N304" s="206"/>
      <c r="O304" s="206" t="s">
        <v>1274</v>
      </c>
      <c r="P304" s="206"/>
      <c r="Q304" s="206" t="s">
        <v>297</v>
      </c>
      <c r="R304" s="206"/>
      <c r="S304" s="211">
        <v>531.28</v>
      </c>
      <c r="T304" s="206"/>
      <c r="U304" s="211">
        <f t="shared" si="9"/>
        <v>-124611.29</v>
      </c>
    </row>
    <row r="305" spans="1:21" x14ac:dyDescent="0.25">
      <c r="A305" s="206"/>
      <c r="B305" s="206"/>
      <c r="C305" s="206"/>
      <c r="D305" s="206"/>
      <c r="E305" s="206"/>
      <c r="F305" s="206"/>
      <c r="G305" s="206" t="s">
        <v>382</v>
      </c>
      <c r="H305" s="206"/>
      <c r="I305" s="228">
        <v>43535</v>
      </c>
      <c r="J305" s="206"/>
      <c r="K305" s="206" t="s">
        <v>403</v>
      </c>
      <c r="L305" s="206"/>
      <c r="M305" s="206" t="s">
        <v>352</v>
      </c>
      <c r="N305" s="206"/>
      <c r="O305" s="206" t="s">
        <v>1275</v>
      </c>
      <c r="P305" s="206"/>
      <c r="Q305" s="206" t="s">
        <v>297</v>
      </c>
      <c r="R305" s="206"/>
      <c r="S305" s="211">
        <v>1042.3</v>
      </c>
      <c r="T305" s="206"/>
      <c r="U305" s="211">
        <f t="shared" si="9"/>
        <v>-123568.99</v>
      </c>
    </row>
    <row r="306" spans="1:21" x14ac:dyDescent="0.25">
      <c r="A306" s="206"/>
      <c r="B306" s="206"/>
      <c r="C306" s="206"/>
      <c r="D306" s="206"/>
      <c r="E306" s="206"/>
      <c r="F306" s="206"/>
      <c r="G306" s="206" t="s">
        <v>382</v>
      </c>
      <c r="H306" s="206"/>
      <c r="I306" s="228">
        <v>43535</v>
      </c>
      <c r="J306" s="206"/>
      <c r="K306" s="206" t="s">
        <v>403</v>
      </c>
      <c r="L306" s="206"/>
      <c r="M306" s="206" t="s">
        <v>351</v>
      </c>
      <c r="N306" s="206"/>
      <c r="O306" s="206" t="s">
        <v>1276</v>
      </c>
      <c r="P306" s="206"/>
      <c r="Q306" s="206" t="s">
        <v>297</v>
      </c>
      <c r="R306" s="206"/>
      <c r="S306" s="211">
        <v>128.9</v>
      </c>
      <c r="T306" s="206"/>
      <c r="U306" s="211">
        <f t="shared" si="9"/>
        <v>-123440.09</v>
      </c>
    </row>
    <row r="307" spans="1:21" x14ac:dyDescent="0.25">
      <c r="A307" s="206"/>
      <c r="B307" s="206"/>
      <c r="C307" s="206"/>
      <c r="D307" s="206"/>
      <c r="E307" s="206"/>
      <c r="F307" s="206"/>
      <c r="G307" s="206" t="s">
        <v>382</v>
      </c>
      <c r="H307" s="206"/>
      <c r="I307" s="228">
        <v>43535</v>
      </c>
      <c r="J307" s="206"/>
      <c r="K307" s="206" t="s">
        <v>403</v>
      </c>
      <c r="L307" s="206"/>
      <c r="M307" s="206" t="s">
        <v>352</v>
      </c>
      <c r="N307" s="206"/>
      <c r="O307" s="206" t="s">
        <v>1277</v>
      </c>
      <c r="P307" s="206"/>
      <c r="Q307" s="206" t="s">
        <v>297</v>
      </c>
      <c r="R307" s="206"/>
      <c r="S307" s="211">
        <v>998.2</v>
      </c>
      <c r="T307" s="206"/>
      <c r="U307" s="211">
        <f t="shared" si="9"/>
        <v>-122441.89</v>
      </c>
    </row>
    <row r="308" spans="1:21" x14ac:dyDescent="0.25">
      <c r="A308" s="206"/>
      <c r="B308" s="206"/>
      <c r="C308" s="206"/>
      <c r="D308" s="206"/>
      <c r="E308" s="206"/>
      <c r="F308" s="206"/>
      <c r="G308" s="206" t="s">
        <v>382</v>
      </c>
      <c r="H308" s="206"/>
      <c r="I308" s="228">
        <v>43535</v>
      </c>
      <c r="J308" s="206"/>
      <c r="K308" s="206" t="s">
        <v>403</v>
      </c>
      <c r="L308" s="206"/>
      <c r="M308" s="206" t="s">
        <v>1130</v>
      </c>
      <c r="N308" s="206"/>
      <c r="O308" s="206" t="s">
        <v>1278</v>
      </c>
      <c r="P308" s="206"/>
      <c r="Q308" s="206" t="s">
        <v>297</v>
      </c>
      <c r="R308" s="206"/>
      <c r="S308" s="211">
        <v>305.36</v>
      </c>
      <c r="T308" s="206"/>
      <c r="U308" s="211">
        <f t="shared" si="9"/>
        <v>-122136.53</v>
      </c>
    </row>
    <row r="309" spans="1:21" x14ac:dyDescent="0.25">
      <c r="A309" s="206"/>
      <c r="B309" s="206"/>
      <c r="C309" s="206"/>
      <c r="D309" s="206"/>
      <c r="E309" s="206"/>
      <c r="F309" s="206"/>
      <c r="G309" s="206" t="s">
        <v>382</v>
      </c>
      <c r="H309" s="206"/>
      <c r="I309" s="228">
        <v>43535</v>
      </c>
      <c r="J309" s="206"/>
      <c r="K309" s="206" t="s">
        <v>403</v>
      </c>
      <c r="L309" s="206"/>
      <c r="M309" s="206" t="s">
        <v>404</v>
      </c>
      <c r="N309" s="206"/>
      <c r="O309" s="206" t="s">
        <v>1279</v>
      </c>
      <c r="P309" s="206"/>
      <c r="Q309" s="206" t="s">
        <v>297</v>
      </c>
      <c r="R309" s="206"/>
      <c r="S309" s="211">
        <v>6481.7</v>
      </c>
      <c r="T309" s="206"/>
      <c r="U309" s="211">
        <f t="shared" si="9"/>
        <v>-115654.83</v>
      </c>
    </row>
    <row r="310" spans="1:21" x14ac:dyDescent="0.25">
      <c r="A310" s="206"/>
      <c r="B310" s="206"/>
      <c r="C310" s="206"/>
      <c r="D310" s="206"/>
      <c r="E310" s="206"/>
      <c r="F310" s="206"/>
      <c r="G310" s="206" t="s">
        <v>382</v>
      </c>
      <c r="H310" s="206"/>
      <c r="I310" s="228">
        <v>43535</v>
      </c>
      <c r="J310" s="206"/>
      <c r="K310" s="206" t="s">
        <v>403</v>
      </c>
      <c r="L310" s="206"/>
      <c r="M310" s="206" t="s">
        <v>352</v>
      </c>
      <c r="N310" s="206"/>
      <c r="O310" s="206" t="s">
        <v>1280</v>
      </c>
      <c r="P310" s="206"/>
      <c r="Q310" s="206" t="s">
        <v>297</v>
      </c>
      <c r="R310" s="206"/>
      <c r="S310" s="211">
        <v>987.7</v>
      </c>
      <c r="T310" s="206"/>
      <c r="U310" s="211">
        <f t="shared" si="9"/>
        <v>-114667.13</v>
      </c>
    </row>
    <row r="311" spans="1:21" x14ac:dyDescent="0.25">
      <c r="A311" s="206"/>
      <c r="B311" s="206"/>
      <c r="C311" s="206"/>
      <c r="D311" s="206"/>
      <c r="E311" s="206"/>
      <c r="F311" s="206"/>
      <c r="G311" s="206" t="s">
        <v>382</v>
      </c>
      <c r="H311" s="206"/>
      <c r="I311" s="228">
        <v>43535</v>
      </c>
      <c r="J311" s="206"/>
      <c r="K311" s="206" t="s">
        <v>403</v>
      </c>
      <c r="L311" s="206"/>
      <c r="M311" s="206" t="s">
        <v>1117</v>
      </c>
      <c r="N311" s="206"/>
      <c r="O311" s="206" t="s">
        <v>1281</v>
      </c>
      <c r="P311" s="206"/>
      <c r="Q311" s="206" t="s">
        <v>297</v>
      </c>
      <c r="R311" s="206"/>
      <c r="S311" s="211">
        <v>150</v>
      </c>
      <c r="T311" s="206"/>
      <c r="U311" s="211">
        <f t="shared" si="9"/>
        <v>-114517.13</v>
      </c>
    </row>
    <row r="312" spans="1:21" x14ac:dyDescent="0.25">
      <c r="A312" s="206"/>
      <c r="B312" s="206"/>
      <c r="C312" s="206"/>
      <c r="D312" s="206"/>
      <c r="E312" s="206"/>
      <c r="F312" s="206"/>
      <c r="G312" s="206" t="s">
        <v>382</v>
      </c>
      <c r="H312" s="206"/>
      <c r="I312" s="228">
        <v>43535</v>
      </c>
      <c r="J312" s="206"/>
      <c r="K312" s="206" t="s">
        <v>403</v>
      </c>
      <c r="L312" s="206"/>
      <c r="M312" s="206" t="s">
        <v>355</v>
      </c>
      <c r="N312" s="206"/>
      <c r="O312" s="206" t="s">
        <v>1282</v>
      </c>
      <c r="P312" s="206"/>
      <c r="Q312" s="206" t="s">
        <v>297</v>
      </c>
      <c r="R312" s="206"/>
      <c r="S312" s="211">
        <v>39176</v>
      </c>
      <c r="T312" s="206"/>
      <c r="U312" s="211">
        <f t="shared" si="9"/>
        <v>-75341.13</v>
      </c>
    </row>
    <row r="313" spans="1:21" x14ac:dyDescent="0.25">
      <c r="A313" s="206"/>
      <c r="B313" s="206"/>
      <c r="C313" s="206"/>
      <c r="D313" s="206"/>
      <c r="E313" s="206"/>
      <c r="F313" s="206"/>
      <c r="G313" s="206" t="s">
        <v>457</v>
      </c>
      <c r="H313" s="206"/>
      <c r="I313" s="228">
        <v>43535</v>
      </c>
      <c r="J313" s="206"/>
      <c r="K313" s="206" t="s">
        <v>1351</v>
      </c>
      <c r="L313" s="206"/>
      <c r="M313" s="206" t="s">
        <v>352</v>
      </c>
      <c r="N313" s="206"/>
      <c r="O313" s="206" t="s">
        <v>1352</v>
      </c>
      <c r="P313" s="206"/>
      <c r="Q313" s="206" t="s">
        <v>398</v>
      </c>
      <c r="R313" s="206"/>
      <c r="S313" s="211">
        <v>-923.3</v>
      </c>
      <c r="T313" s="206"/>
      <c r="U313" s="211">
        <f t="shared" si="9"/>
        <v>-76264.429999999993</v>
      </c>
    </row>
    <row r="314" spans="1:21" x14ac:dyDescent="0.25">
      <c r="A314" s="206"/>
      <c r="B314" s="206"/>
      <c r="C314" s="206"/>
      <c r="D314" s="206"/>
      <c r="E314" s="206"/>
      <c r="F314" s="206"/>
      <c r="G314" s="206" t="s">
        <v>382</v>
      </c>
      <c r="H314" s="206"/>
      <c r="I314" s="228">
        <v>43536</v>
      </c>
      <c r="J314" s="206"/>
      <c r="K314" s="206" t="s">
        <v>403</v>
      </c>
      <c r="L314" s="206"/>
      <c r="M314" s="206" t="s">
        <v>1100</v>
      </c>
      <c r="N314" s="206"/>
      <c r="O314" s="206" t="s">
        <v>1283</v>
      </c>
      <c r="P314" s="206"/>
      <c r="Q314" s="206" t="s">
        <v>297</v>
      </c>
      <c r="R314" s="206"/>
      <c r="S314" s="211">
        <v>454.77</v>
      </c>
      <c r="T314" s="206"/>
      <c r="U314" s="211">
        <f t="shared" si="9"/>
        <v>-75809.66</v>
      </c>
    </row>
    <row r="315" spans="1:21" x14ac:dyDescent="0.25">
      <c r="A315" s="206"/>
      <c r="B315" s="206"/>
      <c r="C315" s="206"/>
      <c r="D315" s="206"/>
      <c r="E315" s="206"/>
      <c r="F315" s="206"/>
      <c r="G315" s="206" t="s">
        <v>382</v>
      </c>
      <c r="H315" s="206"/>
      <c r="I315" s="228">
        <v>43536</v>
      </c>
      <c r="J315" s="206"/>
      <c r="K315" s="206" t="s">
        <v>403</v>
      </c>
      <c r="L315" s="206"/>
      <c r="M315" s="206" t="s">
        <v>352</v>
      </c>
      <c r="N315" s="206"/>
      <c r="O315" s="206" t="s">
        <v>1284</v>
      </c>
      <c r="P315" s="206"/>
      <c r="Q315" s="206" t="s">
        <v>297</v>
      </c>
      <c r="R315" s="206"/>
      <c r="S315" s="211">
        <v>957.6</v>
      </c>
      <c r="T315" s="206"/>
      <c r="U315" s="211">
        <f t="shared" si="9"/>
        <v>-74852.06</v>
      </c>
    </row>
    <row r="316" spans="1:21" x14ac:dyDescent="0.25">
      <c r="A316" s="206"/>
      <c r="B316" s="206"/>
      <c r="C316" s="206"/>
      <c r="D316" s="206"/>
      <c r="E316" s="206"/>
      <c r="F316" s="206"/>
      <c r="G316" s="206" t="s">
        <v>382</v>
      </c>
      <c r="H316" s="206"/>
      <c r="I316" s="228">
        <v>43536</v>
      </c>
      <c r="J316" s="206"/>
      <c r="K316" s="206" t="s">
        <v>1241</v>
      </c>
      <c r="L316" s="206"/>
      <c r="M316" s="206" t="s">
        <v>1102</v>
      </c>
      <c r="N316" s="206"/>
      <c r="O316" s="206" t="s">
        <v>1242</v>
      </c>
      <c r="P316" s="206"/>
      <c r="Q316" s="206" t="s">
        <v>295</v>
      </c>
      <c r="R316" s="206"/>
      <c r="S316" s="211">
        <v>855.5</v>
      </c>
      <c r="T316" s="206"/>
      <c r="U316" s="211">
        <f t="shared" si="9"/>
        <v>-73996.56</v>
      </c>
    </row>
    <row r="317" spans="1:21" x14ac:dyDescent="0.25">
      <c r="A317" s="206"/>
      <c r="B317" s="206"/>
      <c r="C317" s="206"/>
      <c r="D317" s="206"/>
      <c r="E317" s="206"/>
      <c r="F317" s="206"/>
      <c r="G317" s="206" t="s">
        <v>457</v>
      </c>
      <c r="H317" s="206"/>
      <c r="I317" s="228">
        <v>43536</v>
      </c>
      <c r="J317" s="206"/>
      <c r="K317" s="206" t="s">
        <v>1353</v>
      </c>
      <c r="L317" s="206"/>
      <c r="M317" s="206" t="s">
        <v>352</v>
      </c>
      <c r="N317" s="206"/>
      <c r="O317" s="206" t="s">
        <v>1354</v>
      </c>
      <c r="P317" s="206"/>
      <c r="Q317" s="206" t="s">
        <v>398</v>
      </c>
      <c r="R317" s="206"/>
      <c r="S317" s="211">
        <v>-990.5</v>
      </c>
      <c r="T317" s="206"/>
      <c r="U317" s="211">
        <f t="shared" si="9"/>
        <v>-74987.06</v>
      </c>
    </row>
    <row r="318" spans="1:21" x14ac:dyDescent="0.25">
      <c r="A318" s="206"/>
      <c r="B318" s="206"/>
      <c r="C318" s="206"/>
      <c r="D318" s="206"/>
      <c r="E318" s="206"/>
      <c r="F318" s="206"/>
      <c r="G318" s="206" t="s">
        <v>382</v>
      </c>
      <c r="H318" s="206"/>
      <c r="I318" s="228">
        <v>43536</v>
      </c>
      <c r="J318" s="206"/>
      <c r="K318" s="206" t="s">
        <v>386</v>
      </c>
      <c r="L318" s="206"/>
      <c r="M318" s="206" t="s">
        <v>354</v>
      </c>
      <c r="N318" s="206"/>
      <c r="O318" s="206" t="s">
        <v>1139</v>
      </c>
      <c r="P318" s="206"/>
      <c r="Q318" s="206" t="s">
        <v>290</v>
      </c>
      <c r="R318" s="206"/>
      <c r="S318" s="211">
        <v>55595.05</v>
      </c>
      <c r="T318" s="206"/>
      <c r="U318" s="211">
        <f t="shared" si="9"/>
        <v>-19392.009999999998</v>
      </c>
    </row>
    <row r="319" spans="1:21" x14ac:dyDescent="0.25">
      <c r="A319" s="206"/>
      <c r="B319" s="206"/>
      <c r="C319" s="206"/>
      <c r="D319" s="206"/>
      <c r="E319" s="206"/>
      <c r="F319" s="206"/>
      <c r="G319" s="206" t="s">
        <v>382</v>
      </c>
      <c r="H319" s="206"/>
      <c r="I319" s="228">
        <v>43536</v>
      </c>
      <c r="J319" s="206"/>
      <c r="K319" s="206" t="s">
        <v>386</v>
      </c>
      <c r="L319" s="206"/>
      <c r="M319" s="206" t="s">
        <v>355</v>
      </c>
      <c r="N319" s="206"/>
      <c r="O319" s="206" t="s">
        <v>1140</v>
      </c>
      <c r="P319" s="206"/>
      <c r="Q319" s="206" t="s">
        <v>290</v>
      </c>
      <c r="R319" s="206"/>
      <c r="S319" s="211">
        <v>4283.8999999999996</v>
      </c>
      <c r="T319" s="206"/>
      <c r="U319" s="211">
        <f t="shared" si="9"/>
        <v>-15108.11</v>
      </c>
    </row>
    <row r="320" spans="1:21" x14ac:dyDescent="0.25">
      <c r="A320" s="206"/>
      <c r="B320" s="206"/>
      <c r="C320" s="206"/>
      <c r="D320" s="206"/>
      <c r="E320" s="206"/>
      <c r="F320" s="206"/>
      <c r="G320" s="206" t="s">
        <v>457</v>
      </c>
      <c r="H320" s="206"/>
      <c r="I320" s="228">
        <v>43537</v>
      </c>
      <c r="J320" s="206"/>
      <c r="K320" s="206" t="s">
        <v>1355</v>
      </c>
      <c r="L320" s="206"/>
      <c r="M320" s="206" t="s">
        <v>352</v>
      </c>
      <c r="N320" s="206"/>
      <c r="O320" s="206" t="s">
        <v>1356</v>
      </c>
      <c r="P320" s="206"/>
      <c r="Q320" s="206" t="s">
        <v>398</v>
      </c>
      <c r="R320" s="206"/>
      <c r="S320" s="211">
        <v>-1043</v>
      </c>
      <c r="T320" s="206"/>
      <c r="U320" s="211">
        <f t="shared" si="9"/>
        <v>-16151.11</v>
      </c>
    </row>
    <row r="321" spans="1:21" x14ac:dyDescent="0.25">
      <c r="A321" s="206"/>
      <c r="B321" s="206"/>
      <c r="C321" s="206"/>
      <c r="D321" s="206"/>
      <c r="E321" s="206"/>
      <c r="F321" s="206"/>
      <c r="G321" s="206" t="s">
        <v>457</v>
      </c>
      <c r="H321" s="206"/>
      <c r="I321" s="228">
        <v>43537</v>
      </c>
      <c r="J321" s="206"/>
      <c r="K321" s="206" t="s">
        <v>1166</v>
      </c>
      <c r="L321" s="206"/>
      <c r="M321" s="206" t="s">
        <v>406</v>
      </c>
      <c r="N321" s="206"/>
      <c r="O321" s="206" t="s">
        <v>1357</v>
      </c>
      <c r="P321" s="206"/>
      <c r="Q321" s="206" t="s">
        <v>398</v>
      </c>
      <c r="R321" s="206"/>
      <c r="S321" s="211">
        <v>-277.8</v>
      </c>
      <c r="T321" s="206"/>
      <c r="U321" s="211">
        <f t="shared" si="9"/>
        <v>-16428.91</v>
      </c>
    </row>
    <row r="322" spans="1:21" x14ac:dyDescent="0.25">
      <c r="A322" s="206"/>
      <c r="B322" s="206"/>
      <c r="C322" s="206"/>
      <c r="D322" s="206"/>
      <c r="E322" s="206"/>
      <c r="F322" s="206"/>
      <c r="G322" s="206" t="s">
        <v>457</v>
      </c>
      <c r="H322" s="206"/>
      <c r="I322" s="228">
        <v>43538</v>
      </c>
      <c r="J322" s="206"/>
      <c r="K322" s="206" t="s">
        <v>1310</v>
      </c>
      <c r="L322" s="206"/>
      <c r="M322" s="206" t="s">
        <v>430</v>
      </c>
      <c r="N322" s="206"/>
      <c r="O322" s="206" t="s">
        <v>1358</v>
      </c>
      <c r="P322" s="206"/>
      <c r="Q322" s="206" t="s">
        <v>304</v>
      </c>
      <c r="R322" s="206"/>
      <c r="S322" s="211">
        <v>-87000</v>
      </c>
      <c r="T322" s="206"/>
      <c r="U322" s="211">
        <f t="shared" si="9"/>
        <v>-103428.91</v>
      </c>
    </row>
    <row r="323" spans="1:21" x14ac:dyDescent="0.25">
      <c r="A323" s="206"/>
      <c r="B323" s="206"/>
      <c r="C323" s="206"/>
      <c r="D323" s="206"/>
      <c r="E323" s="206"/>
      <c r="F323" s="206"/>
      <c r="G323" s="206" t="s">
        <v>457</v>
      </c>
      <c r="H323" s="206"/>
      <c r="I323" s="228">
        <v>43538</v>
      </c>
      <c r="J323" s="206"/>
      <c r="K323" s="206" t="s">
        <v>1359</v>
      </c>
      <c r="L323" s="206"/>
      <c r="M323" s="206" t="s">
        <v>352</v>
      </c>
      <c r="N323" s="206"/>
      <c r="O323" s="206" t="s">
        <v>1360</v>
      </c>
      <c r="P323" s="206"/>
      <c r="Q323" s="206" t="s">
        <v>398</v>
      </c>
      <c r="R323" s="206"/>
      <c r="S323" s="211">
        <v>-1052.8</v>
      </c>
      <c r="T323" s="206"/>
      <c r="U323" s="211">
        <f t="shared" si="9"/>
        <v>-104481.71</v>
      </c>
    </row>
    <row r="324" spans="1:21" x14ac:dyDescent="0.25">
      <c r="A324" s="206"/>
      <c r="B324" s="206"/>
      <c r="C324" s="206"/>
      <c r="D324" s="206"/>
      <c r="E324" s="206"/>
      <c r="F324" s="206"/>
      <c r="G324" s="206" t="s">
        <v>1135</v>
      </c>
      <c r="H324" s="206"/>
      <c r="I324" s="228">
        <v>43538</v>
      </c>
      <c r="J324" s="206"/>
      <c r="K324" s="206" t="s">
        <v>1031</v>
      </c>
      <c r="L324" s="206"/>
      <c r="M324" s="206" t="s">
        <v>1099</v>
      </c>
      <c r="N324" s="206"/>
      <c r="O324" s="206" t="s">
        <v>1138</v>
      </c>
      <c r="P324" s="206"/>
      <c r="Q324" s="206" t="s">
        <v>324</v>
      </c>
      <c r="R324" s="206"/>
      <c r="S324" s="211">
        <v>408.21</v>
      </c>
      <c r="T324" s="206"/>
      <c r="U324" s="211">
        <f t="shared" si="9"/>
        <v>-104073.5</v>
      </c>
    </row>
    <row r="325" spans="1:21" x14ac:dyDescent="0.25">
      <c r="A325" s="206"/>
      <c r="B325" s="206"/>
      <c r="C325" s="206"/>
      <c r="D325" s="206"/>
      <c r="E325" s="206"/>
      <c r="F325" s="206"/>
      <c r="G325" s="206" t="s">
        <v>457</v>
      </c>
      <c r="H325" s="206"/>
      <c r="I325" s="228">
        <v>43538</v>
      </c>
      <c r="J325" s="206"/>
      <c r="K325" s="206" t="s">
        <v>1137</v>
      </c>
      <c r="L325" s="206"/>
      <c r="M325" s="206" t="s">
        <v>407</v>
      </c>
      <c r="N325" s="206"/>
      <c r="O325" s="206" t="s">
        <v>1361</v>
      </c>
      <c r="P325" s="206"/>
      <c r="Q325" s="206" t="s">
        <v>327</v>
      </c>
      <c r="R325" s="206"/>
      <c r="S325" s="211">
        <v>-3651.41</v>
      </c>
      <c r="T325" s="206"/>
      <c r="U325" s="211">
        <f t="shared" si="9"/>
        <v>-107724.91</v>
      </c>
    </row>
    <row r="326" spans="1:21" x14ac:dyDescent="0.25">
      <c r="A326" s="206"/>
      <c r="B326" s="206"/>
      <c r="C326" s="206"/>
      <c r="D326" s="206"/>
      <c r="E326" s="206"/>
      <c r="F326" s="206"/>
      <c r="G326" s="206" t="s">
        <v>457</v>
      </c>
      <c r="H326" s="206"/>
      <c r="I326" s="228">
        <v>43539</v>
      </c>
      <c r="J326" s="206"/>
      <c r="K326" s="206" t="s">
        <v>1161</v>
      </c>
      <c r="L326" s="206"/>
      <c r="M326" s="206" t="s">
        <v>226</v>
      </c>
      <c r="N326" s="206"/>
      <c r="O326" s="206" t="s">
        <v>1362</v>
      </c>
      <c r="P326" s="206"/>
      <c r="Q326" s="206" t="s">
        <v>223</v>
      </c>
      <c r="R326" s="206"/>
      <c r="S326" s="211">
        <v>-3382.37</v>
      </c>
      <c r="T326" s="206"/>
      <c r="U326" s="211">
        <f t="shared" si="9"/>
        <v>-111107.28</v>
      </c>
    </row>
    <row r="327" spans="1:21" x14ac:dyDescent="0.25">
      <c r="A327" s="206"/>
      <c r="B327" s="206"/>
      <c r="C327" s="206"/>
      <c r="D327" s="206"/>
      <c r="E327" s="206"/>
      <c r="F327" s="206"/>
      <c r="G327" s="206" t="s">
        <v>457</v>
      </c>
      <c r="H327" s="206"/>
      <c r="I327" s="228">
        <v>43539</v>
      </c>
      <c r="J327" s="206"/>
      <c r="K327" s="206" t="s">
        <v>1363</v>
      </c>
      <c r="L327" s="206"/>
      <c r="M327" s="206" t="s">
        <v>351</v>
      </c>
      <c r="N327" s="206"/>
      <c r="O327" s="206" t="s">
        <v>1364</v>
      </c>
      <c r="P327" s="206"/>
      <c r="Q327" s="206" t="s">
        <v>254</v>
      </c>
      <c r="R327" s="206"/>
      <c r="S327" s="211">
        <v>-113.9</v>
      </c>
      <c r="T327" s="206"/>
      <c r="U327" s="211">
        <f t="shared" si="9"/>
        <v>-111221.18</v>
      </c>
    </row>
    <row r="328" spans="1:21" x14ac:dyDescent="0.25">
      <c r="A328" s="206"/>
      <c r="B328" s="206"/>
      <c r="C328" s="206"/>
      <c r="D328" s="206"/>
      <c r="E328" s="206"/>
      <c r="F328" s="206"/>
      <c r="G328" s="206" t="s">
        <v>457</v>
      </c>
      <c r="H328" s="206"/>
      <c r="I328" s="228">
        <v>43539</v>
      </c>
      <c r="J328" s="206"/>
      <c r="K328" s="206" t="s">
        <v>1365</v>
      </c>
      <c r="L328" s="206"/>
      <c r="M328" s="206" t="s">
        <v>352</v>
      </c>
      <c r="N328" s="206"/>
      <c r="O328" s="206" t="s">
        <v>1366</v>
      </c>
      <c r="P328" s="206"/>
      <c r="Q328" s="206" t="s">
        <v>398</v>
      </c>
      <c r="R328" s="206"/>
      <c r="S328" s="211">
        <v>-877.1</v>
      </c>
      <c r="T328" s="206"/>
      <c r="U328" s="211">
        <f t="shared" si="9"/>
        <v>-112098.28</v>
      </c>
    </row>
    <row r="329" spans="1:21" x14ac:dyDescent="0.25">
      <c r="A329" s="206"/>
      <c r="B329" s="206"/>
      <c r="C329" s="206"/>
      <c r="D329" s="206"/>
      <c r="E329" s="206"/>
      <c r="F329" s="206"/>
      <c r="G329" s="206" t="s">
        <v>457</v>
      </c>
      <c r="H329" s="206"/>
      <c r="I329" s="228">
        <v>43539</v>
      </c>
      <c r="J329" s="206"/>
      <c r="K329" s="206" t="s">
        <v>1167</v>
      </c>
      <c r="L329" s="206"/>
      <c r="M329" s="206" t="s">
        <v>353</v>
      </c>
      <c r="N329" s="206"/>
      <c r="O329" s="206" t="s">
        <v>1367</v>
      </c>
      <c r="P329" s="206"/>
      <c r="Q329" s="206" t="s">
        <v>327</v>
      </c>
      <c r="R329" s="206"/>
      <c r="S329" s="211">
        <v>-744.33</v>
      </c>
      <c r="T329" s="206"/>
      <c r="U329" s="211">
        <f t="shared" si="9"/>
        <v>-112842.61</v>
      </c>
    </row>
    <row r="330" spans="1:21" x14ac:dyDescent="0.25">
      <c r="A330" s="206"/>
      <c r="B330" s="206"/>
      <c r="C330" s="206"/>
      <c r="D330" s="206"/>
      <c r="E330" s="206"/>
      <c r="F330" s="206"/>
      <c r="G330" s="206" t="s">
        <v>457</v>
      </c>
      <c r="H330" s="206"/>
      <c r="I330" s="228">
        <v>43540</v>
      </c>
      <c r="J330" s="206"/>
      <c r="K330" s="206" t="s">
        <v>1368</v>
      </c>
      <c r="L330" s="206"/>
      <c r="M330" s="206" t="s">
        <v>1200</v>
      </c>
      <c r="N330" s="206"/>
      <c r="O330" s="206" t="s">
        <v>1201</v>
      </c>
      <c r="P330" s="206"/>
      <c r="Q330" s="206" t="s">
        <v>178</v>
      </c>
      <c r="R330" s="206"/>
      <c r="S330" s="211">
        <v>-691.6</v>
      </c>
      <c r="T330" s="206"/>
      <c r="U330" s="211">
        <f t="shared" si="9"/>
        <v>-113534.21</v>
      </c>
    </row>
    <row r="331" spans="1:21" x14ac:dyDescent="0.25">
      <c r="A331" s="206"/>
      <c r="B331" s="206"/>
      <c r="C331" s="206"/>
      <c r="D331" s="206"/>
      <c r="E331" s="206"/>
      <c r="F331" s="206"/>
      <c r="G331" s="206" t="s">
        <v>382</v>
      </c>
      <c r="H331" s="206"/>
      <c r="I331" s="228">
        <v>43542</v>
      </c>
      <c r="J331" s="206"/>
      <c r="K331" s="206" t="s">
        <v>403</v>
      </c>
      <c r="L331" s="206"/>
      <c r="M331" s="206" t="s">
        <v>1030</v>
      </c>
      <c r="N331" s="206"/>
      <c r="O331" s="206" t="s">
        <v>1285</v>
      </c>
      <c r="P331" s="206"/>
      <c r="Q331" s="206" t="s">
        <v>297</v>
      </c>
      <c r="R331" s="206"/>
      <c r="S331" s="211">
        <v>30</v>
      </c>
      <c r="T331" s="206"/>
      <c r="U331" s="211">
        <f t="shared" ref="U331:U362" si="10">ROUND(U330+S331,5)</f>
        <v>-113504.21</v>
      </c>
    </row>
    <row r="332" spans="1:21" x14ac:dyDescent="0.25">
      <c r="A332" s="206"/>
      <c r="B332" s="206"/>
      <c r="C332" s="206"/>
      <c r="D332" s="206"/>
      <c r="E332" s="206"/>
      <c r="F332" s="206"/>
      <c r="G332" s="206" t="s">
        <v>457</v>
      </c>
      <c r="H332" s="206"/>
      <c r="I332" s="228">
        <v>43542</v>
      </c>
      <c r="J332" s="206"/>
      <c r="K332" s="206" t="s">
        <v>1369</v>
      </c>
      <c r="L332" s="206"/>
      <c r="M332" s="206" t="s">
        <v>1117</v>
      </c>
      <c r="N332" s="206"/>
      <c r="O332" s="206" t="s">
        <v>1370</v>
      </c>
      <c r="P332" s="206"/>
      <c r="Q332" s="206" t="s">
        <v>229</v>
      </c>
      <c r="R332" s="206"/>
      <c r="S332" s="211">
        <v>-160</v>
      </c>
      <c r="T332" s="206"/>
      <c r="U332" s="211">
        <f t="shared" si="10"/>
        <v>-113664.21</v>
      </c>
    </row>
    <row r="333" spans="1:21" x14ac:dyDescent="0.25">
      <c r="A333" s="206"/>
      <c r="B333" s="206"/>
      <c r="C333" s="206"/>
      <c r="D333" s="206"/>
      <c r="E333" s="206"/>
      <c r="F333" s="206"/>
      <c r="G333" s="206" t="s">
        <v>457</v>
      </c>
      <c r="H333" s="206"/>
      <c r="I333" s="228">
        <v>43542</v>
      </c>
      <c r="J333" s="206"/>
      <c r="K333" s="206" t="s">
        <v>1371</v>
      </c>
      <c r="L333" s="206"/>
      <c r="M333" s="206" t="s">
        <v>352</v>
      </c>
      <c r="N333" s="206"/>
      <c r="O333" s="206" t="s">
        <v>1372</v>
      </c>
      <c r="P333" s="206"/>
      <c r="Q333" s="206" t="s">
        <v>398</v>
      </c>
      <c r="R333" s="206"/>
      <c r="S333" s="211">
        <v>-1010.1</v>
      </c>
      <c r="T333" s="206"/>
      <c r="U333" s="211">
        <f t="shared" si="10"/>
        <v>-114674.31</v>
      </c>
    </row>
    <row r="334" spans="1:21" x14ac:dyDescent="0.25">
      <c r="A334" s="206"/>
      <c r="B334" s="206"/>
      <c r="C334" s="206"/>
      <c r="D334" s="206"/>
      <c r="E334" s="206"/>
      <c r="F334" s="206"/>
      <c r="G334" s="206" t="s">
        <v>382</v>
      </c>
      <c r="H334" s="206"/>
      <c r="I334" s="228">
        <v>43543</v>
      </c>
      <c r="J334" s="206"/>
      <c r="K334" s="206" t="s">
        <v>1199</v>
      </c>
      <c r="L334" s="206"/>
      <c r="M334" s="206" t="s">
        <v>1200</v>
      </c>
      <c r="N334" s="206"/>
      <c r="O334" s="206" t="s">
        <v>1201</v>
      </c>
      <c r="P334" s="206"/>
      <c r="Q334" s="206" t="s">
        <v>290</v>
      </c>
      <c r="R334" s="206"/>
      <c r="S334" s="211">
        <v>691.6</v>
      </c>
      <c r="T334" s="206"/>
      <c r="U334" s="211">
        <f t="shared" si="10"/>
        <v>-113982.71</v>
      </c>
    </row>
    <row r="335" spans="1:21" x14ac:dyDescent="0.25">
      <c r="A335" s="206"/>
      <c r="B335" s="206"/>
      <c r="C335" s="206"/>
      <c r="D335" s="206"/>
      <c r="E335" s="206"/>
      <c r="F335" s="206"/>
      <c r="G335" s="206" t="s">
        <v>457</v>
      </c>
      <c r="H335" s="206"/>
      <c r="I335" s="228">
        <v>43543</v>
      </c>
      <c r="J335" s="206"/>
      <c r="K335" s="206" t="s">
        <v>1373</v>
      </c>
      <c r="L335" s="206"/>
      <c r="M335" s="206" t="s">
        <v>352</v>
      </c>
      <c r="N335" s="206"/>
      <c r="O335" s="206" t="s">
        <v>1374</v>
      </c>
      <c r="P335" s="206"/>
      <c r="Q335" s="206" t="s">
        <v>398</v>
      </c>
      <c r="R335" s="206"/>
      <c r="S335" s="211">
        <v>-1092</v>
      </c>
      <c r="T335" s="206"/>
      <c r="U335" s="211">
        <f t="shared" si="10"/>
        <v>-115074.71</v>
      </c>
    </row>
    <row r="336" spans="1:21" x14ac:dyDescent="0.25">
      <c r="A336" s="206"/>
      <c r="B336" s="206"/>
      <c r="C336" s="206"/>
      <c r="D336" s="206"/>
      <c r="E336" s="206"/>
      <c r="F336" s="206"/>
      <c r="G336" s="206" t="s">
        <v>457</v>
      </c>
      <c r="H336" s="206"/>
      <c r="I336" s="228">
        <v>43543</v>
      </c>
      <c r="J336" s="206"/>
      <c r="K336" s="206" t="s">
        <v>1163</v>
      </c>
      <c r="L336" s="206"/>
      <c r="M336" s="206" t="s">
        <v>1100</v>
      </c>
      <c r="N336" s="206"/>
      <c r="O336" s="206" t="s">
        <v>1375</v>
      </c>
      <c r="P336" s="206"/>
      <c r="Q336" s="206" t="s">
        <v>257</v>
      </c>
      <c r="R336" s="206"/>
      <c r="S336" s="211">
        <v>-454.77</v>
      </c>
      <c r="T336" s="206"/>
      <c r="U336" s="211">
        <f t="shared" si="10"/>
        <v>-115529.48</v>
      </c>
    </row>
    <row r="337" spans="1:21" x14ac:dyDescent="0.25">
      <c r="A337" s="206"/>
      <c r="B337" s="206"/>
      <c r="C337" s="206"/>
      <c r="D337" s="206"/>
      <c r="E337" s="206"/>
      <c r="F337" s="206"/>
      <c r="G337" s="206" t="s">
        <v>382</v>
      </c>
      <c r="H337" s="206"/>
      <c r="I337" s="228">
        <v>43544</v>
      </c>
      <c r="J337" s="206"/>
      <c r="K337" s="206" t="s">
        <v>403</v>
      </c>
      <c r="L337" s="206"/>
      <c r="M337" s="206" t="s">
        <v>351</v>
      </c>
      <c r="N337" s="206"/>
      <c r="O337" s="206" t="s">
        <v>1286</v>
      </c>
      <c r="P337" s="206"/>
      <c r="Q337" s="206" t="s">
        <v>297</v>
      </c>
      <c r="R337" s="206"/>
      <c r="S337" s="211">
        <v>237</v>
      </c>
      <c r="T337" s="206"/>
      <c r="U337" s="211">
        <f t="shared" si="10"/>
        <v>-115292.48</v>
      </c>
    </row>
    <row r="338" spans="1:21" x14ac:dyDescent="0.25">
      <c r="A338" s="206"/>
      <c r="B338" s="206"/>
      <c r="C338" s="206"/>
      <c r="D338" s="206"/>
      <c r="E338" s="206"/>
      <c r="F338" s="206"/>
      <c r="G338" s="206" t="s">
        <v>382</v>
      </c>
      <c r="H338" s="206"/>
      <c r="I338" s="228">
        <v>43544</v>
      </c>
      <c r="J338" s="206"/>
      <c r="K338" s="206" t="s">
        <v>403</v>
      </c>
      <c r="L338" s="206"/>
      <c r="M338" s="206" t="s">
        <v>351</v>
      </c>
      <c r="N338" s="206"/>
      <c r="O338" s="206" t="s">
        <v>1287</v>
      </c>
      <c r="P338" s="206"/>
      <c r="Q338" s="206" t="s">
        <v>297</v>
      </c>
      <c r="R338" s="206"/>
      <c r="S338" s="211">
        <v>113.9</v>
      </c>
      <c r="T338" s="206"/>
      <c r="U338" s="211">
        <f t="shared" si="10"/>
        <v>-115178.58</v>
      </c>
    </row>
    <row r="339" spans="1:21" x14ac:dyDescent="0.25">
      <c r="A339" s="206"/>
      <c r="B339" s="206"/>
      <c r="C339" s="206"/>
      <c r="D339" s="206"/>
      <c r="E339" s="206"/>
      <c r="F339" s="206"/>
      <c r="G339" s="206" t="s">
        <v>382</v>
      </c>
      <c r="H339" s="206"/>
      <c r="I339" s="228">
        <v>43544</v>
      </c>
      <c r="J339" s="206"/>
      <c r="K339" s="206" t="s">
        <v>403</v>
      </c>
      <c r="L339" s="206"/>
      <c r="M339" s="206" t="s">
        <v>349</v>
      </c>
      <c r="N339" s="206"/>
      <c r="O339" s="206" t="s">
        <v>1288</v>
      </c>
      <c r="P339" s="206"/>
      <c r="Q339" s="206" t="s">
        <v>297</v>
      </c>
      <c r="R339" s="206"/>
      <c r="S339" s="211">
        <v>5500</v>
      </c>
      <c r="T339" s="206"/>
      <c r="U339" s="211">
        <f t="shared" si="10"/>
        <v>-109678.58</v>
      </c>
    </row>
    <row r="340" spans="1:21" x14ac:dyDescent="0.25">
      <c r="A340" s="206"/>
      <c r="B340" s="206"/>
      <c r="C340" s="206"/>
      <c r="D340" s="206"/>
      <c r="E340" s="206"/>
      <c r="F340" s="206"/>
      <c r="G340" s="206" t="s">
        <v>382</v>
      </c>
      <c r="H340" s="206"/>
      <c r="I340" s="228">
        <v>43544</v>
      </c>
      <c r="J340" s="206"/>
      <c r="K340" s="206" t="s">
        <v>403</v>
      </c>
      <c r="L340" s="206"/>
      <c r="M340" s="206" t="s">
        <v>1117</v>
      </c>
      <c r="N340" s="206"/>
      <c r="O340" s="206" t="s">
        <v>1289</v>
      </c>
      <c r="P340" s="206"/>
      <c r="Q340" s="206" t="s">
        <v>297</v>
      </c>
      <c r="R340" s="206"/>
      <c r="S340" s="211">
        <v>160</v>
      </c>
      <c r="T340" s="206"/>
      <c r="U340" s="211">
        <f t="shared" si="10"/>
        <v>-109518.58</v>
      </c>
    </row>
    <row r="341" spans="1:21" x14ac:dyDescent="0.25">
      <c r="A341" s="206"/>
      <c r="B341" s="206"/>
      <c r="C341" s="206"/>
      <c r="D341" s="206"/>
      <c r="E341" s="206"/>
      <c r="F341" s="206"/>
      <c r="G341" s="206" t="s">
        <v>457</v>
      </c>
      <c r="H341" s="206"/>
      <c r="I341" s="228">
        <v>43544</v>
      </c>
      <c r="J341" s="206"/>
      <c r="K341" s="206" t="s">
        <v>1164</v>
      </c>
      <c r="L341" s="206"/>
      <c r="M341" s="206" t="s">
        <v>356</v>
      </c>
      <c r="N341" s="206"/>
      <c r="O341" s="206" t="s">
        <v>1376</v>
      </c>
      <c r="P341" s="206"/>
      <c r="Q341" s="206" t="s">
        <v>398</v>
      </c>
      <c r="R341" s="206"/>
      <c r="S341" s="211">
        <v>-126.48</v>
      </c>
      <c r="T341" s="206"/>
      <c r="U341" s="211">
        <f t="shared" si="10"/>
        <v>-109645.06</v>
      </c>
    </row>
    <row r="342" spans="1:21" x14ac:dyDescent="0.25">
      <c r="A342" s="206"/>
      <c r="B342" s="206"/>
      <c r="C342" s="206"/>
      <c r="D342" s="206"/>
      <c r="E342" s="206"/>
      <c r="F342" s="206"/>
      <c r="G342" s="206" t="s">
        <v>457</v>
      </c>
      <c r="H342" s="206"/>
      <c r="I342" s="228">
        <v>43544</v>
      </c>
      <c r="J342" s="206"/>
      <c r="K342" s="206" t="s">
        <v>1165</v>
      </c>
      <c r="L342" s="206"/>
      <c r="M342" s="206" t="s">
        <v>356</v>
      </c>
      <c r="N342" s="206"/>
      <c r="O342" s="206" t="s">
        <v>1377</v>
      </c>
      <c r="P342" s="206"/>
      <c r="Q342" s="206" t="s">
        <v>398</v>
      </c>
      <c r="R342" s="206"/>
      <c r="S342" s="211">
        <v>-97.45</v>
      </c>
      <c r="T342" s="206"/>
      <c r="U342" s="211">
        <f t="shared" si="10"/>
        <v>-109742.51</v>
      </c>
    </row>
    <row r="343" spans="1:21" x14ac:dyDescent="0.25">
      <c r="A343" s="206"/>
      <c r="B343" s="206"/>
      <c r="C343" s="206"/>
      <c r="D343" s="206"/>
      <c r="E343" s="206"/>
      <c r="F343" s="206"/>
      <c r="G343" s="206" t="s">
        <v>457</v>
      </c>
      <c r="H343" s="206"/>
      <c r="I343" s="228">
        <v>43544</v>
      </c>
      <c r="J343" s="206"/>
      <c r="K343" s="206" t="s">
        <v>1151</v>
      </c>
      <c r="L343" s="206"/>
      <c r="M343" s="206" t="s">
        <v>352</v>
      </c>
      <c r="N343" s="206"/>
      <c r="O343" s="206" t="s">
        <v>1378</v>
      </c>
      <c r="P343" s="206"/>
      <c r="Q343" s="206" t="s">
        <v>398</v>
      </c>
      <c r="R343" s="206"/>
      <c r="S343" s="211">
        <v>-935.9</v>
      </c>
      <c r="T343" s="206"/>
      <c r="U343" s="211">
        <f t="shared" si="10"/>
        <v>-110678.41</v>
      </c>
    </row>
    <row r="344" spans="1:21" x14ac:dyDescent="0.25">
      <c r="A344" s="206"/>
      <c r="B344" s="206"/>
      <c r="C344" s="206"/>
      <c r="D344" s="206"/>
      <c r="E344" s="206"/>
      <c r="F344" s="206"/>
      <c r="G344" s="206" t="s">
        <v>382</v>
      </c>
      <c r="H344" s="206"/>
      <c r="I344" s="228">
        <v>43545</v>
      </c>
      <c r="J344" s="206"/>
      <c r="K344" s="206" t="s">
        <v>403</v>
      </c>
      <c r="L344" s="206"/>
      <c r="M344" s="206" t="s">
        <v>1127</v>
      </c>
      <c r="N344" s="206"/>
      <c r="O344" s="206" t="s">
        <v>1290</v>
      </c>
      <c r="P344" s="206"/>
      <c r="Q344" s="206" t="s">
        <v>297</v>
      </c>
      <c r="R344" s="206"/>
      <c r="S344" s="211">
        <v>3000</v>
      </c>
      <c r="T344" s="206"/>
      <c r="U344" s="211">
        <f t="shared" si="10"/>
        <v>-107678.41</v>
      </c>
    </row>
    <row r="345" spans="1:21" x14ac:dyDescent="0.25">
      <c r="A345" s="206"/>
      <c r="B345" s="206"/>
      <c r="C345" s="206"/>
      <c r="D345" s="206"/>
      <c r="E345" s="206"/>
      <c r="F345" s="206"/>
      <c r="G345" s="206" t="s">
        <v>382</v>
      </c>
      <c r="H345" s="206"/>
      <c r="I345" s="228">
        <v>43545</v>
      </c>
      <c r="J345" s="206"/>
      <c r="K345" s="206" t="s">
        <v>403</v>
      </c>
      <c r="L345" s="206"/>
      <c r="M345" s="206" t="s">
        <v>430</v>
      </c>
      <c r="N345" s="206"/>
      <c r="O345" s="206" t="s">
        <v>1291</v>
      </c>
      <c r="P345" s="206"/>
      <c r="Q345" s="206" t="s">
        <v>297</v>
      </c>
      <c r="R345" s="206"/>
      <c r="S345" s="211">
        <v>87000</v>
      </c>
      <c r="T345" s="206"/>
      <c r="U345" s="211">
        <f t="shared" si="10"/>
        <v>-20678.41</v>
      </c>
    </row>
    <row r="346" spans="1:21" x14ac:dyDescent="0.25">
      <c r="A346" s="206"/>
      <c r="B346" s="206"/>
      <c r="C346" s="206"/>
      <c r="D346" s="206"/>
      <c r="E346" s="206"/>
      <c r="F346" s="206"/>
      <c r="G346" s="206" t="s">
        <v>457</v>
      </c>
      <c r="H346" s="206"/>
      <c r="I346" s="228">
        <v>43545</v>
      </c>
      <c r="J346" s="206"/>
      <c r="K346" s="206" t="s">
        <v>1152</v>
      </c>
      <c r="L346" s="206"/>
      <c r="M346" s="206" t="s">
        <v>352</v>
      </c>
      <c r="N346" s="206"/>
      <c r="O346" s="206" t="s">
        <v>1379</v>
      </c>
      <c r="P346" s="206"/>
      <c r="Q346" s="206" t="s">
        <v>398</v>
      </c>
      <c r="R346" s="206"/>
      <c r="S346" s="211">
        <v>-1211.7</v>
      </c>
      <c r="T346" s="206"/>
      <c r="U346" s="211">
        <f t="shared" si="10"/>
        <v>-21890.11</v>
      </c>
    </row>
    <row r="347" spans="1:21" x14ac:dyDescent="0.25">
      <c r="A347" s="206"/>
      <c r="B347" s="206"/>
      <c r="C347" s="206"/>
      <c r="D347" s="206"/>
      <c r="E347" s="206"/>
      <c r="F347" s="206"/>
      <c r="G347" s="206" t="s">
        <v>382</v>
      </c>
      <c r="H347" s="206"/>
      <c r="I347" s="228">
        <v>43546</v>
      </c>
      <c r="J347" s="206"/>
      <c r="K347" s="206" t="s">
        <v>386</v>
      </c>
      <c r="L347" s="206"/>
      <c r="M347" s="206" t="s">
        <v>1115</v>
      </c>
      <c r="N347" s="206"/>
      <c r="O347" s="206" t="s">
        <v>1212</v>
      </c>
      <c r="P347" s="206"/>
      <c r="Q347" s="206" t="s">
        <v>290</v>
      </c>
      <c r="R347" s="206"/>
      <c r="S347" s="211">
        <v>61.33</v>
      </c>
      <c r="T347" s="206"/>
      <c r="U347" s="211">
        <f t="shared" si="10"/>
        <v>-21828.78</v>
      </c>
    </row>
    <row r="348" spans="1:21" x14ac:dyDescent="0.25">
      <c r="A348" s="206"/>
      <c r="B348" s="206"/>
      <c r="C348" s="206"/>
      <c r="D348" s="206"/>
      <c r="E348" s="206"/>
      <c r="F348" s="206"/>
      <c r="G348" s="206" t="s">
        <v>457</v>
      </c>
      <c r="H348" s="206"/>
      <c r="I348" s="228">
        <v>43546</v>
      </c>
      <c r="J348" s="206"/>
      <c r="K348" s="206" t="s">
        <v>1380</v>
      </c>
      <c r="L348" s="206"/>
      <c r="M348" s="206" t="s">
        <v>350</v>
      </c>
      <c r="N348" s="206"/>
      <c r="O348" s="206" t="s">
        <v>1381</v>
      </c>
      <c r="P348" s="206"/>
      <c r="Q348" s="206" t="s">
        <v>238</v>
      </c>
      <c r="R348" s="206"/>
      <c r="S348" s="211">
        <v>-400</v>
      </c>
      <c r="T348" s="206"/>
      <c r="U348" s="211">
        <f t="shared" si="10"/>
        <v>-22228.78</v>
      </c>
    </row>
    <row r="349" spans="1:21" x14ac:dyDescent="0.25">
      <c r="A349" s="206"/>
      <c r="B349" s="206"/>
      <c r="C349" s="206"/>
      <c r="D349" s="206"/>
      <c r="E349" s="206"/>
      <c r="F349" s="206"/>
      <c r="G349" s="206" t="s">
        <v>457</v>
      </c>
      <c r="H349" s="206"/>
      <c r="I349" s="228">
        <v>43546</v>
      </c>
      <c r="J349" s="206"/>
      <c r="K349" s="206" t="s">
        <v>1153</v>
      </c>
      <c r="L349" s="206"/>
      <c r="M349" s="206" t="s">
        <v>352</v>
      </c>
      <c r="N349" s="206"/>
      <c r="O349" s="206" t="s">
        <v>1382</v>
      </c>
      <c r="P349" s="206"/>
      <c r="Q349" s="206" t="s">
        <v>398</v>
      </c>
      <c r="R349" s="206"/>
      <c r="S349" s="211">
        <v>-1038.8</v>
      </c>
      <c r="T349" s="206"/>
      <c r="U349" s="211">
        <f t="shared" si="10"/>
        <v>-23267.58</v>
      </c>
    </row>
    <row r="350" spans="1:21" x14ac:dyDescent="0.25">
      <c r="A350" s="206"/>
      <c r="B350" s="206"/>
      <c r="C350" s="206"/>
      <c r="D350" s="206"/>
      <c r="E350" s="206"/>
      <c r="F350" s="206"/>
      <c r="G350" s="206" t="s">
        <v>457</v>
      </c>
      <c r="H350" s="206"/>
      <c r="I350" s="228">
        <v>43547</v>
      </c>
      <c r="J350" s="206"/>
      <c r="K350" s="206" t="s">
        <v>1156</v>
      </c>
      <c r="L350" s="206"/>
      <c r="M350" s="206" t="s">
        <v>1099</v>
      </c>
      <c r="N350" s="206"/>
      <c r="O350" s="206" t="s">
        <v>1383</v>
      </c>
      <c r="P350" s="206"/>
      <c r="Q350" s="206" t="s">
        <v>257</v>
      </c>
      <c r="R350" s="206"/>
      <c r="S350" s="211">
        <v>-331.5</v>
      </c>
      <c r="T350" s="206"/>
      <c r="U350" s="211">
        <f t="shared" si="10"/>
        <v>-23599.08</v>
      </c>
    </row>
    <row r="351" spans="1:21" x14ac:dyDescent="0.25">
      <c r="A351" s="206"/>
      <c r="B351" s="206"/>
      <c r="C351" s="206"/>
      <c r="D351" s="206"/>
      <c r="E351" s="206"/>
      <c r="F351" s="206"/>
      <c r="G351" s="206" t="s">
        <v>382</v>
      </c>
      <c r="H351" s="206"/>
      <c r="I351" s="228">
        <v>43549</v>
      </c>
      <c r="J351" s="206"/>
      <c r="K351" s="206" t="s">
        <v>403</v>
      </c>
      <c r="L351" s="206"/>
      <c r="M351" s="206" t="s">
        <v>352</v>
      </c>
      <c r="N351" s="206"/>
      <c r="O351" s="206" t="s">
        <v>1292</v>
      </c>
      <c r="P351" s="206"/>
      <c r="Q351" s="206" t="s">
        <v>297</v>
      </c>
      <c r="R351" s="206"/>
      <c r="S351" s="211">
        <v>1100.4000000000001</v>
      </c>
      <c r="T351" s="206"/>
      <c r="U351" s="211">
        <f t="shared" si="10"/>
        <v>-22498.68</v>
      </c>
    </row>
    <row r="352" spans="1:21" x14ac:dyDescent="0.25">
      <c r="A352" s="206"/>
      <c r="B352" s="206"/>
      <c r="C352" s="206"/>
      <c r="D352" s="206"/>
      <c r="E352" s="206"/>
      <c r="F352" s="206"/>
      <c r="G352" s="206" t="s">
        <v>382</v>
      </c>
      <c r="H352" s="206"/>
      <c r="I352" s="228">
        <v>43549</v>
      </c>
      <c r="J352" s="206"/>
      <c r="K352" s="206" t="s">
        <v>403</v>
      </c>
      <c r="L352" s="206"/>
      <c r="M352" s="206" t="s">
        <v>352</v>
      </c>
      <c r="N352" s="206"/>
      <c r="O352" s="206" t="s">
        <v>1293</v>
      </c>
      <c r="P352" s="206"/>
      <c r="Q352" s="206" t="s">
        <v>297</v>
      </c>
      <c r="R352" s="206"/>
      <c r="S352" s="211">
        <v>990.5</v>
      </c>
      <c r="T352" s="206"/>
      <c r="U352" s="211">
        <f t="shared" si="10"/>
        <v>-21508.18</v>
      </c>
    </row>
    <row r="353" spans="1:21" x14ac:dyDescent="0.25">
      <c r="A353" s="206"/>
      <c r="B353" s="206"/>
      <c r="C353" s="206"/>
      <c r="D353" s="206"/>
      <c r="E353" s="206"/>
      <c r="F353" s="206"/>
      <c r="G353" s="206" t="s">
        <v>382</v>
      </c>
      <c r="H353" s="206"/>
      <c r="I353" s="228">
        <v>43549</v>
      </c>
      <c r="J353" s="206"/>
      <c r="K353" s="206" t="s">
        <v>403</v>
      </c>
      <c r="L353" s="206"/>
      <c r="M353" s="206" t="s">
        <v>352</v>
      </c>
      <c r="N353" s="206"/>
      <c r="O353" s="206" t="s">
        <v>1294</v>
      </c>
      <c r="P353" s="206"/>
      <c r="Q353" s="206" t="s">
        <v>297</v>
      </c>
      <c r="R353" s="206"/>
      <c r="S353" s="211">
        <v>1043</v>
      </c>
      <c r="T353" s="206"/>
      <c r="U353" s="211">
        <f t="shared" si="10"/>
        <v>-20465.18</v>
      </c>
    </row>
    <row r="354" spans="1:21" x14ac:dyDescent="0.25">
      <c r="A354" s="206"/>
      <c r="B354" s="206"/>
      <c r="C354" s="206"/>
      <c r="D354" s="206"/>
      <c r="E354" s="206"/>
      <c r="F354" s="206"/>
      <c r="G354" s="206" t="s">
        <v>382</v>
      </c>
      <c r="H354" s="206"/>
      <c r="I354" s="228">
        <v>43549</v>
      </c>
      <c r="J354" s="206"/>
      <c r="K354" s="206" t="s">
        <v>403</v>
      </c>
      <c r="L354" s="206"/>
      <c r="M354" s="206" t="s">
        <v>352</v>
      </c>
      <c r="N354" s="206"/>
      <c r="O354" s="206" t="s">
        <v>1295</v>
      </c>
      <c r="P354" s="206"/>
      <c r="Q354" s="206" t="s">
        <v>297</v>
      </c>
      <c r="R354" s="206"/>
      <c r="S354" s="211">
        <v>925.4</v>
      </c>
      <c r="T354" s="206"/>
      <c r="U354" s="211">
        <f t="shared" si="10"/>
        <v>-19539.78</v>
      </c>
    </row>
    <row r="355" spans="1:21" x14ac:dyDescent="0.25">
      <c r="A355" s="206"/>
      <c r="B355" s="206"/>
      <c r="C355" s="206"/>
      <c r="D355" s="206"/>
      <c r="E355" s="206"/>
      <c r="F355" s="206"/>
      <c r="G355" s="206" t="s">
        <v>382</v>
      </c>
      <c r="H355" s="206"/>
      <c r="I355" s="228">
        <v>43549</v>
      </c>
      <c r="J355" s="206"/>
      <c r="K355" s="206" t="s">
        <v>403</v>
      </c>
      <c r="L355" s="206"/>
      <c r="M355" s="206" t="s">
        <v>352</v>
      </c>
      <c r="N355" s="206"/>
      <c r="O355" s="206" t="s">
        <v>1296</v>
      </c>
      <c r="P355" s="206"/>
      <c r="Q355" s="206" t="s">
        <v>297</v>
      </c>
      <c r="R355" s="206"/>
      <c r="S355" s="211">
        <v>923.3</v>
      </c>
      <c r="T355" s="206"/>
      <c r="U355" s="211">
        <f t="shared" si="10"/>
        <v>-18616.48</v>
      </c>
    </row>
    <row r="356" spans="1:21" x14ac:dyDescent="0.25">
      <c r="A356" s="206"/>
      <c r="B356" s="206"/>
      <c r="C356" s="206"/>
      <c r="D356" s="206"/>
      <c r="E356" s="206"/>
      <c r="F356" s="206"/>
      <c r="G356" s="206" t="s">
        <v>457</v>
      </c>
      <c r="H356" s="206"/>
      <c r="I356" s="228">
        <v>43549</v>
      </c>
      <c r="J356" s="206"/>
      <c r="K356" s="206" t="s">
        <v>1154</v>
      </c>
      <c r="L356" s="206"/>
      <c r="M356" s="206" t="s">
        <v>352</v>
      </c>
      <c r="N356" s="206"/>
      <c r="O356" s="206" t="s">
        <v>1384</v>
      </c>
      <c r="P356" s="206"/>
      <c r="Q356" s="206" t="s">
        <v>398</v>
      </c>
      <c r="R356" s="206"/>
      <c r="S356" s="211">
        <v>-914.9</v>
      </c>
      <c r="T356" s="206"/>
      <c r="U356" s="211">
        <f t="shared" si="10"/>
        <v>-19531.38</v>
      </c>
    </row>
    <row r="357" spans="1:21" x14ac:dyDescent="0.25">
      <c r="A357" s="206"/>
      <c r="B357" s="206"/>
      <c r="C357" s="206"/>
      <c r="D357" s="206"/>
      <c r="E357" s="206"/>
      <c r="F357" s="206"/>
      <c r="G357" s="206" t="s">
        <v>382</v>
      </c>
      <c r="H357" s="206"/>
      <c r="I357" s="228">
        <v>43550</v>
      </c>
      <c r="J357" s="206"/>
      <c r="K357" s="206" t="s">
        <v>403</v>
      </c>
      <c r="L357" s="206"/>
      <c r="M357" s="206" t="s">
        <v>352</v>
      </c>
      <c r="N357" s="206"/>
      <c r="O357" s="206" t="s">
        <v>1297</v>
      </c>
      <c r="P357" s="206"/>
      <c r="Q357" s="206" t="s">
        <v>297</v>
      </c>
      <c r="R357" s="206"/>
      <c r="S357" s="211">
        <v>1052.8</v>
      </c>
      <c r="T357" s="206"/>
      <c r="U357" s="211">
        <f t="shared" si="10"/>
        <v>-18478.580000000002</v>
      </c>
    </row>
    <row r="358" spans="1:21" x14ac:dyDescent="0.25">
      <c r="A358" s="206"/>
      <c r="B358" s="206"/>
      <c r="C358" s="206"/>
      <c r="D358" s="206"/>
      <c r="E358" s="206"/>
      <c r="F358" s="206"/>
      <c r="G358" s="206" t="s">
        <v>382</v>
      </c>
      <c r="H358" s="206"/>
      <c r="I358" s="228">
        <v>43550</v>
      </c>
      <c r="J358" s="206"/>
      <c r="K358" s="206" t="s">
        <v>403</v>
      </c>
      <c r="L358" s="206"/>
      <c r="M358" s="206" t="s">
        <v>352</v>
      </c>
      <c r="N358" s="206"/>
      <c r="O358" s="206" t="s">
        <v>1298</v>
      </c>
      <c r="P358" s="206"/>
      <c r="Q358" s="206" t="s">
        <v>297</v>
      </c>
      <c r="R358" s="206"/>
      <c r="S358" s="211">
        <v>877.1</v>
      </c>
      <c r="T358" s="206"/>
      <c r="U358" s="211">
        <f t="shared" si="10"/>
        <v>-17601.48</v>
      </c>
    </row>
    <row r="359" spans="1:21" x14ac:dyDescent="0.25">
      <c r="A359" s="206"/>
      <c r="B359" s="206"/>
      <c r="C359" s="206"/>
      <c r="D359" s="206"/>
      <c r="E359" s="206"/>
      <c r="F359" s="206"/>
      <c r="G359" s="206" t="s">
        <v>382</v>
      </c>
      <c r="H359" s="206"/>
      <c r="I359" s="228">
        <v>43550</v>
      </c>
      <c r="J359" s="206"/>
      <c r="K359" s="206" t="s">
        <v>403</v>
      </c>
      <c r="L359" s="206"/>
      <c r="M359" s="206" t="s">
        <v>352</v>
      </c>
      <c r="N359" s="206"/>
      <c r="O359" s="206" t="s">
        <v>1299</v>
      </c>
      <c r="P359" s="206"/>
      <c r="Q359" s="206" t="s">
        <v>297</v>
      </c>
      <c r="R359" s="206"/>
      <c r="S359" s="211">
        <v>1022</v>
      </c>
      <c r="T359" s="206"/>
      <c r="U359" s="211">
        <f t="shared" si="10"/>
        <v>-16579.48</v>
      </c>
    </row>
    <row r="360" spans="1:21" x14ac:dyDescent="0.25">
      <c r="A360" s="206"/>
      <c r="B360" s="206"/>
      <c r="C360" s="206"/>
      <c r="D360" s="206"/>
      <c r="E360" s="206"/>
      <c r="F360" s="206"/>
      <c r="G360" s="206" t="s">
        <v>382</v>
      </c>
      <c r="H360" s="206"/>
      <c r="I360" s="228">
        <v>43550</v>
      </c>
      <c r="J360" s="206"/>
      <c r="K360" s="206" t="s">
        <v>403</v>
      </c>
      <c r="L360" s="206"/>
      <c r="M360" s="206" t="s">
        <v>1133</v>
      </c>
      <c r="N360" s="206"/>
      <c r="O360" s="206" t="s">
        <v>1300</v>
      </c>
      <c r="P360" s="206"/>
      <c r="Q360" s="206" t="s">
        <v>297</v>
      </c>
      <c r="R360" s="206"/>
      <c r="S360" s="211">
        <v>48</v>
      </c>
      <c r="T360" s="206"/>
      <c r="U360" s="211">
        <f t="shared" si="10"/>
        <v>-16531.48</v>
      </c>
    </row>
    <row r="361" spans="1:21" x14ac:dyDescent="0.25">
      <c r="A361" s="206"/>
      <c r="B361" s="206"/>
      <c r="C361" s="206"/>
      <c r="D361" s="206"/>
      <c r="E361" s="206"/>
      <c r="F361" s="206"/>
      <c r="G361" s="206" t="s">
        <v>382</v>
      </c>
      <c r="H361" s="206"/>
      <c r="I361" s="228">
        <v>43550</v>
      </c>
      <c r="J361" s="206"/>
      <c r="K361" s="206" t="s">
        <v>403</v>
      </c>
      <c r="L361" s="206"/>
      <c r="M361" s="206" t="s">
        <v>352</v>
      </c>
      <c r="N361" s="206"/>
      <c r="O361" s="206" t="s">
        <v>1301</v>
      </c>
      <c r="P361" s="206"/>
      <c r="Q361" s="206" t="s">
        <v>297</v>
      </c>
      <c r="R361" s="206"/>
      <c r="S361" s="211">
        <v>1010.1</v>
      </c>
      <c r="T361" s="206"/>
      <c r="U361" s="211">
        <f t="shared" si="10"/>
        <v>-15521.38</v>
      </c>
    </row>
    <row r="362" spans="1:21" x14ac:dyDescent="0.25">
      <c r="A362" s="206"/>
      <c r="B362" s="206"/>
      <c r="C362" s="206"/>
      <c r="D362" s="206"/>
      <c r="E362" s="206"/>
      <c r="F362" s="206"/>
      <c r="G362" s="206" t="s">
        <v>457</v>
      </c>
      <c r="H362" s="206"/>
      <c r="I362" s="228">
        <v>43550</v>
      </c>
      <c r="J362" s="206"/>
      <c r="K362" s="206" t="s">
        <v>1155</v>
      </c>
      <c r="L362" s="206"/>
      <c r="M362" s="206" t="s">
        <v>352</v>
      </c>
      <c r="N362" s="206"/>
      <c r="O362" s="206" t="s">
        <v>1385</v>
      </c>
      <c r="P362" s="206"/>
      <c r="Q362" s="206" t="s">
        <v>398</v>
      </c>
      <c r="R362" s="206"/>
      <c r="S362" s="211">
        <v>-1180.9000000000001</v>
      </c>
      <c r="T362" s="206"/>
      <c r="U362" s="211">
        <f t="shared" si="10"/>
        <v>-16702.28</v>
      </c>
    </row>
    <row r="363" spans="1:21" x14ac:dyDescent="0.25">
      <c r="A363" s="206"/>
      <c r="B363" s="206"/>
      <c r="C363" s="206"/>
      <c r="D363" s="206"/>
      <c r="E363" s="206"/>
      <c r="F363" s="206"/>
      <c r="G363" s="206" t="s">
        <v>382</v>
      </c>
      <c r="H363" s="206"/>
      <c r="I363" s="228">
        <v>43551</v>
      </c>
      <c r="J363" s="206"/>
      <c r="K363" s="206" t="s">
        <v>403</v>
      </c>
      <c r="L363" s="206"/>
      <c r="M363" s="206" t="s">
        <v>352</v>
      </c>
      <c r="N363" s="206"/>
      <c r="O363" s="206" t="s">
        <v>1302</v>
      </c>
      <c r="P363" s="206"/>
      <c r="Q363" s="206" t="s">
        <v>297</v>
      </c>
      <c r="R363" s="206"/>
      <c r="S363" s="211">
        <v>1092</v>
      </c>
      <c r="T363" s="206"/>
      <c r="U363" s="211">
        <f t="shared" ref="U363:U380" si="11">ROUND(U362+S363,5)</f>
        <v>-15610.28</v>
      </c>
    </row>
    <row r="364" spans="1:21" x14ac:dyDescent="0.25">
      <c r="A364" s="206"/>
      <c r="B364" s="206"/>
      <c r="C364" s="206"/>
      <c r="D364" s="206"/>
      <c r="E364" s="206"/>
      <c r="F364" s="206"/>
      <c r="G364" s="206" t="s">
        <v>457</v>
      </c>
      <c r="H364" s="206"/>
      <c r="I364" s="228">
        <v>43551</v>
      </c>
      <c r="J364" s="206"/>
      <c r="K364" s="206" t="s">
        <v>1386</v>
      </c>
      <c r="L364" s="206"/>
      <c r="M364" s="206" t="s">
        <v>1305</v>
      </c>
      <c r="N364" s="206"/>
      <c r="O364" s="206" t="s">
        <v>1387</v>
      </c>
      <c r="P364" s="206"/>
      <c r="Q364" s="206" t="s">
        <v>162</v>
      </c>
      <c r="R364" s="206"/>
      <c r="S364" s="211">
        <v>-116</v>
      </c>
      <c r="T364" s="206"/>
      <c r="U364" s="211">
        <f t="shared" si="11"/>
        <v>-15726.28</v>
      </c>
    </row>
    <row r="365" spans="1:21" x14ac:dyDescent="0.25">
      <c r="A365" s="206"/>
      <c r="B365" s="206"/>
      <c r="C365" s="206"/>
      <c r="D365" s="206"/>
      <c r="E365" s="206"/>
      <c r="F365" s="206"/>
      <c r="G365" s="206" t="s">
        <v>457</v>
      </c>
      <c r="H365" s="206"/>
      <c r="I365" s="228">
        <v>43551</v>
      </c>
      <c r="J365" s="206"/>
      <c r="K365" s="206" t="s">
        <v>1157</v>
      </c>
      <c r="L365" s="206"/>
      <c r="M365" s="206" t="s">
        <v>352</v>
      </c>
      <c r="N365" s="206"/>
      <c r="O365" s="206" t="s">
        <v>1388</v>
      </c>
      <c r="P365" s="206"/>
      <c r="Q365" s="206" t="s">
        <v>398</v>
      </c>
      <c r="R365" s="206"/>
      <c r="S365" s="211">
        <v>-1071</v>
      </c>
      <c r="T365" s="206"/>
      <c r="U365" s="211">
        <f t="shared" si="11"/>
        <v>-16797.28</v>
      </c>
    </row>
    <row r="366" spans="1:21" x14ac:dyDescent="0.25">
      <c r="A366" s="206"/>
      <c r="B366" s="206"/>
      <c r="C366" s="206"/>
      <c r="D366" s="206"/>
      <c r="E366" s="206"/>
      <c r="F366" s="206"/>
      <c r="G366" s="206" t="s">
        <v>457</v>
      </c>
      <c r="H366" s="206"/>
      <c r="I366" s="228">
        <v>43551</v>
      </c>
      <c r="J366" s="206"/>
      <c r="K366" s="206" t="s">
        <v>1386</v>
      </c>
      <c r="L366" s="206"/>
      <c r="M366" s="206" t="s">
        <v>1303</v>
      </c>
      <c r="N366" s="206"/>
      <c r="O366" s="206" t="s">
        <v>1389</v>
      </c>
      <c r="P366" s="206"/>
      <c r="Q366" s="206" t="s">
        <v>144</v>
      </c>
      <c r="R366" s="206"/>
      <c r="S366" s="211">
        <v>-57.75</v>
      </c>
      <c r="T366" s="206"/>
      <c r="U366" s="211">
        <f t="shared" si="11"/>
        <v>-16855.03</v>
      </c>
    </row>
    <row r="367" spans="1:21" x14ac:dyDescent="0.25">
      <c r="A367" s="206"/>
      <c r="B367" s="206"/>
      <c r="C367" s="206"/>
      <c r="D367" s="206"/>
      <c r="E367" s="206"/>
      <c r="F367" s="206"/>
      <c r="G367" s="206" t="s">
        <v>457</v>
      </c>
      <c r="H367" s="206"/>
      <c r="I367" s="228">
        <v>43552</v>
      </c>
      <c r="J367" s="206"/>
      <c r="K367" s="206" t="s">
        <v>1162</v>
      </c>
      <c r="L367" s="206"/>
      <c r="M367" s="206" t="s">
        <v>348</v>
      </c>
      <c r="N367" s="206"/>
      <c r="O367" s="206" t="s">
        <v>1390</v>
      </c>
      <c r="P367" s="206"/>
      <c r="Q367" s="206" t="s">
        <v>458</v>
      </c>
      <c r="R367" s="206"/>
      <c r="S367" s="211">
        <v>-844.87</v>
      </c>
      <c r="T367" s="206"/>
      <c r="U367" s="211">
        <f t="shared" si="11"/>
        <v>-17699.900000000001</v>
      </c>
    </row>
    <row r="368" spans="1:21" x14ac:dyDescent="0.25">
      <c r="A368" s="206"/>
      <c r="B368" s="206"/>
      <c r="C368" s="206"/>
      <c r="D368" s="206"/>
      <c r="E368" s="206"/>
      <c r="F368" s="206"/>
      <c r="G368" s="206" t="s">
        <v>457</v>
      </c>
      <c r="H368" s="206"/>
      <c r="I368" s="228">
        <v>43552</v>
      </c>
      <c r="J368" s="206"/>
      <c r="K368" s="206" t="s">
        <v>1159</v>
      </c>
      <c r="L368" s="206"/>
      <c r="M368" s="206" t="s">
        <v>405</v>
      </c>
      <c r="N368" s="206"/>
      <c r="O368" s="206" t="s">
        <v>1391</v>
      </c>
      <c r="P368" s="206"/>
      <c r="Q368" s="206" t="s">
        <v>260</v>
      </c>
      <c r="R368" s="206"/>
      <c r="S368" s="211">
        <v>-529.54</v>
      </c>
      <c r="T368" s="206"/>
      <c r="U368" s="211">
        <f t="shared" si="11"/>
        <v>-18229.439999999999</v>
      </c>
    </row>
    <row r="369" spans="1:21" x14ac:dyDescent="0.25">
      <c r="A369" s="206"/>
      <c r="B369" s="206"/>
      <c r="C369" s="206"/>
      <c r="D369" s="206"/>
      <c r="E369" s="206"/>
      <c r="F369" s="206"/>
      <c r="G369" s="206" t="s">
        <v>457</v>
      </c>
      <c r="H369" s="206"/>
      <c r="I369" s="228">
        <v>43552</v>
      </c>
      <c r="J369" s="206"/>
      <c r="K369" s="206" t="s">
        <v>1160</v>
      </c>
      <c r="L369" s="206"/>
      <c r="M369" s="206" t="s">
        <v>352</v>
      </c>
      <c r="N369" s="206"/>
      <c r="O369" s="206" t="s">
        <v>1392</v>
      </c>
      <c r="P369" s="206"/>
      <c r="Q369" s="206" t="s">
        <v>211</v>
      </c>
      <c r="R369" s="206"/>
      <c r="S369" s="211">
        <v>-39.979999999999997</v>
      </c>
      <c r="T369" s="206"/>
      <c r="U369" s="211">
        <f t="shared" si="11"/>
        <v>-18269.419999999998</v>
      </c>
    </row>
    <row r="370" spans="1:21" x14ac:dyDescent="0.25">
      <c r="A370" s="206"/>
      <c r="B370" s="206"/>
      <c r="C370" s="206"/>
      <c r="D370" s="206"/>
      <c r="E370" s="206"/>
      <c r="F370" s="206"/>
      <c r="G370" s="206" t="s">
        <v>382</v>
      </c>
      <c r="H370" s="206"/>
      <c r="I370" s="228">
        <v>43553</v>
      </c>
      <c r="J370" s="206"/>
      <c r="K370" s="206" t="s">
        <v>403</v>
      </c>
      <c r="L370" s="206"/>
      <c r="M370" s="206" t="s">
        <v>1303</v>
      </c>
      <c r="N370" s="206"/>
      <c r="O370" s="206" t="s">
        <v>1304</v>
      </c>
      <c r="P370" s="206"/>
      <c r="Q370" s="206" t="s">
        <v>297</v>
      </c>
      <c r="R370" s="206"/>
      <c r="S370" s="211">
        <v>57.75</v>
      </c>
      <c r="T370" s="206"/>
      <c r="U370" s="211">
        <f t="shared" si="11"/>
        <v>-18211.669999999998</v>
      </c>
    </row>
    <row r="371" spans="1:21" x14ac:dyDescent="0.25">
      <c r="A371" s="206"/>
      <c r="B371" s="206"/>
      <c r="C371" s="206"/>
      <c r="D371" s="206"/>
      <c r="E371" s="206"/>
      <c r="F371" s="206"/>
      <c r="G371" s="206" t="s">
        <v>382</v>
      </c>
      <c r="H371" s="206"/>
      <c r="I371" s="228">
        <v>43553</v>
      </c>
      <c r="J371" s="206"/>
      <c r="K371" s="206" t="s">
        <v>403</v>
      </c>
      <c r="L371" s="206"/>
      <c r="M371" s="206" t="s">
        <v>1305</v>
      </c>
      <c r="N371" s="206"/>
      <c r="O371" s="206" t="s">
        <v>1306</v>
      </c>
      <c r="P371" s="206"/>
      <c r="Q371" s="206" t="s">
        <v>297</v>
      </c>
      <c r="R371" s="206"/>
      <c r="S371" s="211">
        <v>116</v>
      </c>
      <c r="T371" s="206"/>
      <c r="U371" s="211">
        <f t="shared" si="11"/>
        <v>-18095.669999999998</v>
      </c>
    </row>
    <row r="372" spans="1:21" x14ac:dyDescent="0.25">
      <c r="A372" s="206"/>
      <c r="B372" s="206"/>
      <c r="C372" s="206"/>
      <c r="D372" s="206"/>
      <c r="E372" s="206"/>
      <c r="F372" s="206"/>
      <c r="G372" s="206" t="s">
        <v>382</v>
      </c>
      <c r="H372" s="206"/>
      <c r="I372" s="228">
        <v>43553</v>
      </c>
      <c r="J372" s="206"/>
      <c r="K372" s="206" t="s">
        <v>403</v>
      </c>
      <c r="L372" s="206"/>
      <c r="M372" s="206" t="s">
        <v>389</v>
      </c>
      <c r="N372" s="206"/>
      <c r="O372" s="206" t="s">
        <v>1307</v>
      </c>
      <c r="P372" s="206"/>
      <c r="Q372" s="206" t="s">
        <v>297</v>
      </c>
      <c r="R372" s="206"/>
      <c r="S372" s="211">
        <v>1000</v>
      </c>
      <c r="T372" s="206"/>
      <c r="U372" s="211">
        <f t="shared" si="11"/>
        <v>-17095.669999999998</v>
      </c>
    </row>
    <row r="373" spans="1:21" x14ac:dyDescent="0.25">
      <c r="A373" s="206"/>
      <c r="B373" s="206"/>
      <c r="C373" s="206"/>
      <c r="D373" s="206"/>
      <c r="E373" s="206"/>
      <c r="F373" s="206"/>
      <c r="G373" s="206" t="s">
        <v>382</v>
      </c>
      <c r="H373" s="206"/>
      <c r="I373" s="228">
        <v>43553</v>
      </c>
      <c r="J373" s="206"/>
      <c r="K373" s="206" t="s">
        <v>403</v>
      </c>
      <c r="L373" s="206"/>
      <c r="M373" s="206" t="s">
        <v>350</v>
      </c>
      <c r="N373" s="206"/>
      <c r="O373" s="206" t="s">
        <v>1308</v>
      </c>
      <c r="P373" s="206"/>
      <c r="Q373" s="206" t="s">
        <v>297</v>
      </c>
      <c r="R373" s="206"/>
      <c r="S373" s="211">
        <v>400</v>
      </c>
      <c r="T373" s="206"/>
      <c r="U373" s="211">
        <f t="shared" si="11"/>
        <v>-16695.669999999998</v>
      </c>
    </row>
    <row r="374" spans="1:21" x14ac:dyDescent="0.25">
      <c r="A374" s="206"/>
      <c r="B374" s="206"/>
      <c r="C374" s="206"/>
      <c r="D374" s="206"/>
      <c r="E374" s="206"/>
      <c r="F374" s="206"/>
      <c r="G374" s="206" t="s">
        <v>457</v>
      </c>
      <c r="H374" s="206"/>
      <c r="I374" s="228">
        <v>43553</v>
      </c>
      <c r="J374" s="206"/>
      <c r="K374" s="206" t="s">
        <v>1168</v>
      </c>
      <c r="L374" s="206"/>
      <c r="M374" s="206" t="s">
        <v>351</v>
      </c>
      <c r="N374" s="206"/>
      <c r="O374" s="206" t="s">
        <v>1393</v>
      </c>
      <c r="P374" s="206"/>
      <c r="Q374" s="206" t="s">
        <v>254</v>
      </c>
      <c r="R374" s="206"/>
      <c r="S374" s="211">
        <v>-128.9</v>
      </c>
      <c r="T374" s="206"/>
      <c r="U374" s="211">
        <f t="shared" si="11"/>
        <v>-16824.57</v>
      </c>
    </row>
    <row r="375" spans="1:21" x14ac:dyDescent="0.25">
      <c r="A375" s="206"/>
      <c r="B375" s="206"/>
      <c r="C375" s="206"/>
      <c r="D375" s="206"/>
      <c r="E375" s="206"/>
      <c r="F375" s="206"/>
      <c r="G375" s="206" t="s">
        <v>457</v>
      </c>
      <c r="H375" s="206"/>
      <c r="I375" s="228">
        <v>43555</v>
      </c>
      <c r="J375" s="206"/>
      <c r="K375" s="206" t="s">
        <v>1148</v>
      </c>
      <c r="L375" s="206"/>
      <c r="M375" s="206" t="s">
        <v>355</v>
      </c>
      <c r="N375" s="206"/>
      <c r="O375" s="206" t="s">
        <v>1394</v>
      </c>
      <c r="P375" s="206"/>
      <c r="Q375" s="206" t="s">
        <v>398</v>
      </c>
      <c r="R375" s="206"/>
      <c r="S375" s="211">
        <v>-4433.8999999999996</v>
      </c>
      <c r="T375" s="206"/>
      <c r="U375" s="211">
        <f t="shared" si="11"/>
        <v>-21258.47</v>
      </c>
    </row>
    <row r="376" spans="1:21" x14ac:dyDescent="0.25">
      <c r="A376" s="206"/>
      <c r="B376" s="206"/>
      <c r="C376" s="206"/>
      <c r="D376" s="206"/>
      <c r="E376" s="206"/>
      <c r="F376" s="206"/>
      <c r="G376" s="206" t="s">
        <v>457</v>
      </c>
      <c r="H376" s="206"/>
      <c r="I376" s="228">
        <v>43555</v>
      </c>
      <c r="J376" s="206"/>
      <c r="K376" s="206" t="s">
        <v>1158</v>
      </c>
      <c r="L376" s="206"/>
      <c r="M376" s="206" t="s">
        <v>354</v>
      </c>
      <c r="N376" s="206"/>
      <c r="O376" s="206" t="s">
        <v>1395</v>
      </c>
      <c r="P376" s="206"/>
      <c r="Q376" s="206" t="s">
        <v>398</v>
      </c>
      <c r="R376" s="206"/>
      <c r="S376" s="211">
        <v>-56711.39</v>
      </c>
      <c r="T376" s="206"/>
      <c r="U376" s="211">
        <f t="shared" si="11"/>
        <v>-77969.86</v>
      </c>
    </row>
    <row r="377" spans="1:21" x14ac:dyDescent="0.25">
      <c r="A377" s="206"/>
      <c r="B377" s="206"/>
      <c r="C377" s="206"/>
      <c r="D377" s="206"/>
      <c r="E377" s="206"/>
      <c r="F377" s="206"/>
      <c r="G377" s="206" t="s">
        <v>457</v>
      </c>
      <c r="H377" s="206"/>
      <c r="I377" s="228">
        <v>43555</v>
      </c>
      <c r="J377" s="206"/>
      <c r="K377" s="206" t="s">
        <v>1149</v>
      </c>
      <c r="L377" s="206"/>
      <c r="M377" s="206" t="s">
        <v>404</v>
      </c>
      <c r="N377" s="206"/>
      <c r="O377" s="206" t="s">
        <v>1396</v>
      </c>
      <c r="P377" s="206"/>
      <c r="Q377" s="206" t="s">
        <v>398</v>
      </c>
      <c r="R377" s="206"/>
      <c r="S377" s="211">
        <v>-7157.56</v>
      </c>
      <c r="T377" s="206"/>
      <c r="U377" s="211">
        <f t="shared" si="11"/>
        <v>-85127.42</v>
      </c>
    </row>
    <row r="378" spans="1:21" x14ac:dyDescent="0.25">
      <c r="A378" s="206"/>
      <c r="B378" s="206"/>
      <c r="C378" s="206"/>
      <c r="D378" s="206"/>
      <c r="E378" s="206"/>
      <c r="F378" s="206"/>
      <c r="G378" s="206" t="s">
        <v>457</v>
      </c>
      <c r="H378" s="206"/>
      <c r="I378" s="228">
        <v>43555</v>
      </c>
      <c r="J378" s="206"/>
      <c r="K378" s="206" t="s">
        <v>1150</v>
      </c>
      <c r="L378" s="206"/>
      <c r="M378" s="206" t="s">
        <v>1039</v>
      </c>
      <c r="N378" s="206"/>
      <c r="O378" s="206" t="s">
        <v>1397</v>
      </c>
      <c r="P378" s="206"/>
      <c r="Q378" s="206" t="s">
        <v>398</v>
      </c>
      <c r="R378" s="206"/>
      <c r="S378" s="211">
        <v>-5820</v>
      </c>
      <c r="T378" s="206"/>
      <c r="U378" s="211">
        <f t="shared" si="11"/>
        <v>-90947.42</v>
      </c>
    </row>
    <row r="379" spans="1:21" x14ac:dyDescent="0.25">
      <c r="A379" s="206"/>
      <c r="B379" s="206"/>
      <c r="C379" s="206"/>
      <c r="D379" s="206"/>
      <c r="E379" s="206"/>
      <c r="F379" s="206"/>
      <c r="G379" s="206" t="s">
        <v>380</v>
      </c>
      <c r="H379" s="206"/>
      <c r="I379" s="228">
        <v>43555</v>
      </c>
      <c r="J379" s="206"/>
      <c r="K379" s="206" t="s">
        <v>1398</v>
      </c>
      <c r="L379" s="206"/>
      <c r="M379" s="206" t="s">
        <v>1128</v>
      </c>
      <c r="N379" s="206"/>
      <c r="O379" s="206" t="s">
        <v>1136</v>
      </c>
      <c r="P379" s="206"/>
      <c r="Q379" s="206" t="s">
        <v>328</v>
      </c>
      <c r="R379" s="206"/>
      <c r="S379" s="211">
        <v>-95</v>
      </c>
      <c r="T379" s="206"/>
      <c r="U379" s="211">
        <f t="shared" si="11"/>
        <v>-91042.42</v>
      </c>
    </row>
    <row r="380" spans="1:21" ht="15.75" thickBot="1" x14ac:dyDescent="0.3">
      <c r="A380" s="206"/>
      <c r="B380" s="206"/>
      <c r="C380" s="206"/>
      <c r="D380" s="206"/>
      <c r="E380" s="206"/>
      <c r="F380" s="206"/>
      <c r="G380" s="206" t="s">
        <v>382</v>
      </c>
      <c r="H380" s="206"/>
      <c r="I380" s="228">
        <v>43555</v>
      </c>
      <c r="J380" s="206"/>
      <c r="K380" s="206"/>
      <c r="L380" s="206"/>
      <c r="M380" s="206" t="s">
        <v>1128</v>
      </c>
      <c r="N380" s="206"/>
      <c r="O380" s="206" t="s">
        <v>1220</v>
      </c>
      <c r="P380" s="206"/>
      <c r="Q380" s="206" t="s">
        <v>290</v>
      </c>
      <c r="R380" s="206"/>
      <c r="S380" s="213">
        <v>0</v>
      </c>
      <c r="T380" s="206"/>
      <c r="U380" s="213">
        <f t="shared" si="11"/>
        <v>-91042.42</v>
      </c>
    </row>
    <row r="381" spans="1:21" x14ac:dyDescent="0.25">
      <c r="A381" s="206"/>
      <c r="B381" s="206" t="s">
        <v>459</v>
      </c>
      <c r="C381" s="206"/>
      <c r="D381" s="206"/>
      <c r="E381" s="206"/>
      <c r="F381" s="206"/>
      <c r="G381" s="206"/>
      <c r="H381" s="206"/>
      <c r="I381" s="228"/>
      <c r="J381" s="206"/>
      <c r="K381" s="206"/>
      <c r="L381" s="206"/>
      <c r="M381" s="206"/>
      <c r="N381" s="206"/>
      <c r="O381" s="206"/>
      <c r="P381" s="206"/>
      <c r="Q381" s="206"/>
      <c r="R381" s="206"/>
      <c r="S381" s="211">
        <f>ROUND(SUM(S266:S380),5)</f>
        <v>-10848.19</v>
      </c>
      <c r="T381" s="206"/>
      <c r="U381" s="211">
        <f>U380</f>
        <v>-91042.42</v>
      </c>
    </row>
    <row r="382" spans="1:21" x14ac:dyDescent="0.25">
      <c r="A382" s="203"/>
      <c r="B382" s="203" t="s">
        <v>1141</v>
      </c>
      <c r="C382" s="203"/>
      <c r="D382" s="203"/>
      <c r="E382" s="203"/>
      <c r="F382" s="203"/>
      <c r="G382" s="203"/>
      <c r="H382" s="203"/>
      <c r="I382" s="227"/>
      <c r="J382" s="203"/>
      <c r="K382" s="203"/>
      <c r="L382" s="203"/>
      <c r="M382" s="203"/>
      <c r="N382" s="203"/>
      <c r="O382" s="203"/>
      <c r="P382" s="203"/>
      <c r="Q382" s="203"/>
      <c r="R382" s="203"/>
      <c r="S382" s="229"/>
      <c r="T382" s="203"/>
      <c r="U382" s="229">
        <v>0</v>
      </c>
    </row>
    <row r="383" spans="1:21" x14ac:dyDescent="0.25">
      <c r="A383" s="206"/>
      <c r="B383" s="206" t="s">
        <v>1142</v>
      </c>
      <c r="C383" s="206"/>
      <c r="D383" s="206"/>
      <c r="E383" s="206"/>
      <c r="F383" s="206"/>
      <c r="G383" s="206"/>
      <c r="H383" s="206"/>
      <c r="I383" s="228"/>
      <c r="J383" s="206"/>
      <c r="K383" s="206"/>
      <c r="L383" s="206"/>
      <c r="M383" s="206"/>
      <c r="N383" s="206"/>
      <c r="O383" s="206"/>
      <c r="P383" s="206"/>
      <c r="Q383" s="206"/>
      <c r="R383" s="206"/>
      <c r="S383" s="211"/>
      <c r="T383" s="206"/>
      <c r="U383" s="211">
        <f>U382</f>
        <v>0</v>
      </c>
    </row>
    <row r="384" spans="1:21" x14ac:dyDescent="0.25">
      <c r="A384" s="203"/>
      <c r="B384" s="203" t="s">
        <v>1118</v>
      </c>
      <c r="C384" s="203"/>
      <c r="D384" s="203"/>
      <c r="E384" s="203"/>
      <c r="F384" s="203"/>
      <c r="G384" s="203"/>
      <c r="H384" s="203"/>
      <c r="I384" s="227"/>
      <c r="J384" s="203"/>
      <c r="K384" s="203"/>
      <c r="L384" s="203"/>
      <c r="M384" s="203"/>
      <c r="N384" s="203"/>
      <c r="O384" s="203"/>
      <c r="P384" s="203"/>
      <c r="Q384" s="203"/>
      <c r="R384" s="203"/>
      <c r="S384" s="229"/>
      <c r="T384" s="203"/>
      <c r="U384" s="229">
        <v>0</v>
      </c>
    </row>
    <row r="385" spans="1:21" x14ac:dyDescent="0.25">
      <c r="A385" s="206"/>
      <c r="B385" s="206" t="s">
        <v>1119</v>
      </c>
      <c r="C385" s="206"/>
      <c r="D385" s="206"/>
      <c r="E385" s="206"/>
      <c r="F385" s="206"/>
      <c r="G385" s="206"/>
      <c r="H385" s="206"/>
      <c r="I385" s="228"/>
      <c r="J385" s="206"/>
      <c r="K385" s="206"/>
      <c r="L385" s="206"/>
      <c r="M385" s="206"/>
      <c r="N385" s="206"/>
      <c r="O385" s="206"/>
      <c r="P385" s="206"/>
      <c r="Q385" s="206"/>
      <c r="R385" s="206"/>
      <c r="S385" s="211"/>
      <c r="T385" s="206"/>
      <c r="U385" s="211">
        <f>U384</f>
        <v>0</v>
      </c>
    </row>
    <row r="386" spans="1:21" x14ac:dyDescent="0.25">
      <c r="A386" s="203"/>
      <c r="B386" s="203" t="s">
        <v>324</v>
      </c>
      <c r="C386" s="203"/>
      <c r="D386" s="203"/>
      <c r="E386" s="203"/>
      <c r="F386" s="203"/>
      <c r="G386" s="203"/>
      <c r="H386" s="203"/>
      <c r="I386" s="227"/>
      <c r="J386" s="203"/>
      <c r="K386" s="203"/>
      <c r="L386" s="203"/>
      <c r="M386" s="203"/>
      <c r="N386" s="203"/>
      <c r="O386" s="203"/>
      <c r="P386" s="203"/>
      <c r="Q386" s="203"/>
      <c r="R386" s="203"/>
      <c r="S386" s="229"/>
      <c r="T386" s="203"/>
      <c r="U386" s="229">
        <v>-4867.63</v>
      </c>
    </row>
    <row r="387" spans="1:21" x14ac:dyDescent="0.25">
      <c r="A387" s="206"/>
      <c r="B387" s="206"/>
      <c r="C387" s="206"/>
      <c r="D387" s="206"/>
      <c r="E387" s="206"/>
      <c r="F387" s="206"/>
      <c r="G387" s="206" t="s">
        <v>460</v>
      </c>
      <c r="H387" s="206"/>
      <c r="I387" s="228">
        <v>43525</v>
      </c>
      <c r="J387" s="206"/>
      <c r="K387" s="206" t="s">
        <v>1143</v>
      </c>
      <c r="L387" s="206"/>
      <c r="M387" s="206" t="s">
        <v>1399</v>
      </c>
      <c r="N387" s="206"/>
      <c r="O387" s="206" t="s">
        <v>1400</v>
      </c>
      <c r="P387" s="206"/>
      <c r="Q387" s="206" t="s">
        <v>230</v>
      </c>
      <c r="R387" s="206"/>
      <c r="S387" s="211">
        <v>-199.99</v>
      </c>
      <c r="T387" s="206"/>
      <c r="U387" s="211">
        <f t="shared" ref="U387:U415" si="12">ROUND(U386+S387,5)</f>
        <v>-5067.62</v>
      </c>
    </row>
    <row r="388" spans="1:21" x14ac:dyDescent="0.25">
      <c r="A388" s="206"/>
      <c r="B388" s="206"/>
      <c r="C388" s="206"/>
      <c r="D388" s="206"/>
      <c r="E388" s="206"/>
      <c r="F388" s="206"/>
      <c r="G388" s="206" t="s">
        <v>460</v>
      </c>
      <c r="H388" s="206"/>
      <c r="I388" s="228">
        <v>43525</v>
      </c>
      <c r="J388" s="206"/>
      <c r="K388" s="206" t="s">
        <v>1143</v>
      </c>
      <c r="L388" s="206"/>
      <c r="M388" s="206" t="s">
        <v>1083</v>
      </c>
      <c r="N388" s="206"/>
      <c r="O388" s="206" t="s">
        <v>1401</v>
      </c>
      <c r="P388" s="206"/>
      <c r="Q388" s="206" t="s">
        <v>211</v>
      </c>
      <c r="R388" s="206"/>
      <c r="S388" s="211">
        <v>-82.46</v>
      </c>
      <c r="T388" s="206"/>
      <c r="U388" s="211">
        <f t="shared" si="12"/>
        <v>-5150.08</v>
      </c>
    </row>
    <row r="389" spans="1:21" x14ac:dyDescent="0.25">
      <c r="A389" s="206"/>
      <c r="B389" s="206"/>
      <c r="C389" s="206"/>
      <c r="D389" s="206"/>
      <c r="E389" s="206"/>
      <c r="F389" s="206"/>
      <c r="G389" s="206" t="s">
        <v>460</v>
      </c>
      <c r="H389" s="206"/>
      <c r="I389" s="228">
        <v>43528</v>
      </c>
      <c r="J389" s="206"/>
      <c r="K389" s="206" t="s">
        <v>1031</v>
      </c>
      <c r="L389" s="206"/>
      <c r="M389" s="206" t="s">
        <v>1055</v>
      </c>
      <c r="N389" s="206"/>
      <c r="O389" s="206" t="s">
        <v>1402</v>
      </c>
      <c r="P389" s="206"/>
      <c r="Q389" s="206" t="s">
        <v>229</v>
      </c>
      <c r="R389" s="206"/>
      <c r="S389" s="211">
        <v>-28.39</v>
      </c>
      <c r="T389" s="206"/>
      <c r="U389" s="211">
        <f t="shared" si="12"/>
        <v>-5178.47</v>
      </c>
    </row>
    <row r="390" spans="1:21" x14ac:dyDescent="0.25">
      <c r="A390" s="206"/>
      <c r="B390" s="206"/>
      <c r="C390" s="206"/>
      <c r="D390" s="206"/>
      <c r="E390" s="206"/>
      <c r="F390" s="206"/>
      <c r="G390" s="206" t="s">
        <v>460</v>
      </c>
      <c r="H390" s="206"/>
      <c r="I390" s="228">
        <v>43528</v>
      </c>
      <c r="J390" s="206"/>
      <c r="K390" s="206" t="s">
        <v>1031</v>
      </c>
      <c r="L390" s="206"/>
      <c r="M390" s="206" t="s">
        <v>1055</v>
      </c>
      <c r="N390" s="206"/>
      <c r="O390" s="206" t="s">
        <v>1402</v>
      </c>
      <c r="P390" s="206"/>
      <c r="Q390" s="206" t="s">
        <v>229</v>
      </c>
      <c r="R390" s="206"/>
      <c r="S390" s="211">
        <v>-108.32</v>
      </c>
      <c r="T390" s="206"/>
      <c r="U390" s="211">
        <f t="shared" si="12"/>
        <v>-5286.79</v>
      </c>
    </row>
    <row r="391" spans="1:21" x14ac:dyDescent="0.25">
      <c r="A391" s="206"/>
      <c r="B391" s="206"/>
      <c r="C391" s="206"/>
      <c r="D391" s="206"/>
      <c r="E391" s="206"/>
      <c r="F391" s="206"/>
      <c r="G391" s="206" t="s">
        <v>460</v>
      </c>
      <c r="H391" s="206"/>
      <c r="I391" s="228">
        <v>43528</v>
      </c>
      <c r="J391" s="206"/>
      <c r="K391" s="206" t="s">
        <v>1031</v>
      </c>
      <c r="L391" s="206"/>
      <c r="M391" s="206" t="s">
        <v>1055</v>
      </c>
      <c r="N391" s="206"/>
      <c r="O391" s="206" t="s">
        <v>1402</v>
      </c>
      <c r="P391" s="206"/>
      <c r="Q391" s="206" t="s">
        <v>229</v>
      </c>
      <c r="R391" s="206"/>
      <c r="S391" s="211">
        <v>-51.28</v>
      </c>
      <c r="T391" s="206"/>
      <c r="U391" s="211">
        <f t="shared" si="12"/>
        <v>-5338.07</v>
      </c>
    </row>
    <row r="392" spans="1:21" x14ac:dyDescent="0.25">
      <c r="A392" s="206"/>
      <c r="B392" s="206"/>
      <c r="C392" s="206"/>
      <c r="D392" s="206"/>
      <c r="E392" s="206"/>
      <c r="F392" s="206"/>
      <c r="G392" s="206" t="s">
        <v>460</v>
      </c>
      <c r="H392" s="206"/>
      <c r="I392" s="228">
        <v>43528</v>
      </c>
      <c r="J392" s="206"/>
      <c r="K392" s="206" t="s">
        <v>1031</v>
      </c>
      <c r="L392" s="206"/>
      <c r="M392" s="206" t="s">
        <v>1055</v>
      </c>
      <c r="N392" s="206"/>
      <c r="O392" s="206" t="s">
        <v>1402</v>
      </c>
      <c r="P392" s="206"/>
      <c r="Q392" s="206" t="s">
        <v>229</v>
      </c>
      <c r="R392" s="206"/>
      <c r="S392" s="211">
        <v>-46.71</v>
      </c>
      <c r="T392" s="206"/>
      <c r="U392" s="211">
        <f t="shared" si="12"/>
        <v>-5384.78</v>
      </c>
    </row>
    <row r="393" spans="1:21" x14ac:dyDescent="0.25">
      <c r="A393" s="206"/>
      <c r="B393" s="206"/>
      <c r="C393" s="206"/>
      <c r="D393" s="206"/>
      <c r="E393" s="206"/>
      <c r="F393" s="206"/>
      <c r="G393" s="206" t="s">
        <v>460</v>
      </c>
      <c r="H393" s="206"/>
      <c r="I393" s="228">
        <v>43528</v>
      </c>
      <c r="J393" s="206"/>
      <c r="K393" s="206" t="s">
        <v>1031</v>
      </c>
      <c r="L393" s="206"/>
      <c r="M393" s="206" t="s">
        <v>1403</v>
      </c>
      <c r="N393" s="206"/>
      <c r="O393" s="206" t="s">
        <v>1404</v>
      </c>
      <c r="P393" s="206"/>
      <c r="Q393" s="206" t="s">
        <v>211</v>
      </c>
      <c r="R393" s="206"/>
      <c r="S393" s="211">
        <v>-130</v>
      </c>
      <c r="T393" s="206"/>
      <c r="U393" s="211">
        <f t="shared" si="12"/>
        <v>-5514.78</v>
      </c>
    </row>
    <row r="394" spans="1:21" x14ac:dyDescent="0.25">
      <c r="A394" s="206"/>
      <c r="B394" s="206"/>
      <c r="C394" s="206"/>
      <c r="D394" s="206"/>
      <c r="E394" s="206"/>
      <c r="F394" s="206"/>
      <c r="G394" s="206" t="s">
        <v>460</v>
      </c>
      <c r="H394" s="206"/>
      <c r="I394" s="228">
        <v>43528</v>
      </c>
      <c r="J394" s="206"/>
      <c r="K394" s="206" t="s">
        <v>1031</v>
      </c>
      <c r="L394" s="206"/>
      <c r="M394" s="206" t="s">
        <v>461</v>
      </c>
      <c r="N394" s="206"/>
      <c r="O394" s="206" t="s">
        <v>1405</v>
      </c>
      <c r="P394" s="206"/>
      <c r="Q394" s="206" t="s">
        <v>233</v>
      </c>
      <c r="R394" s="206"/>
      <c r="S394" s="211">
        <v>-14.16</v>
      </c>
      <c r="T394" s="206"/>
      <c r="U394" s="211">
        <f t="shared" si="12"/>
        <v>-5528.94</v>
      </c>
    </row>
    <row r="395" spans="1:21" x14ac:dyDescent="0.25">
      <c r="A395" s="206"/>
      <c r="B395" s="206"/>
      <c r="C395" s="206"/>
      <c r="D395" s="206"/>
      <c r="E395" s="206"/>
      <c r="F395" s="206"/>
      <c r="G395" s="206" t="s">
        <v>460</v>
      </c>
      <c r="H395" s="206"/>
      <c r="I395" s="228">
        <v>43529</v>
      </c>
      <c r="J395" s="206"/>
      <c r="K395" s="206" t="s">
        <v>1031</v>
      </c>
      <c r="L395" s="206"/>
      <c r="M395" s="206" t="s">
        <v>381</v>
      </c>
      <c r="N395" s="206"/>
      <c r="O395" s="206" t="s">
        <v>1406</v>
      </c>
      <c r="P395" s="206"/>
      <c r="Q395" s="206" t="s">
        <v>233</v>
      </c>
      <c r="R395" s="206"/>
      <c r="S395" s="211">
        <v>-154.24</v>
      </c>
      <c r="T395" s="206"/>
      <c r="U395" s="211">
        <f t="shared" si="12"/>
        <v>-5683.18</v>
      </c>
    </row>
    <row r="396" spans="1:21" x14ac:dyDescent="0.25">
      <c r="A396" s="206"/>
      <c r="B396" s="206"/>
      <c r="C396" s="206"/>
      <c r="D396" s="206"/>
      <c r="E396" s="206"/>
      <c r="F396" s="206"/>
      <c r="G396" s="206" t="s">
        <v>460</v>
      </c>
      <c r="H396" s="206"/>
      <c r="I396" s="228">
        <v>43529</v>
      </c>
      <c r="J396" s="206"/>
      <c r="K396" s="206" t="s">
        <v>1031</v>
      </c>
      <c r="L396" s="206"/>
      <c r="M396" s="206" t="s">
        <v>1407</v>
      </c>
      <c r="N396" s="206"/>
      <c r="O396" s="206" t="s">
        <v>1408</v>
      </c>
      <c r="P396" s="206"/>
      <c r="Q396" s="206" t="s">
        <v>229</v>
      </c>
      <c r="R396" s="206"/>
      <c r="S396" s="211">
        <v>-26.74</v>
      </c>
      <c r="T396" s="206"/>
      <c r="U396" s="211">
        <f t="shared" si="12"/>
        <v>-5709.92</v>
      </c>
    </row>
    <row r="397" spans="1:21" x14ac:dyDescent="0.25">
      <c r="A397" s="206"/>
      <c r="B397" s="206"/>
      <c r="C397" s="206"/>
      <c r="D397" s="206"/>
      <c r="E397" s="206"/>
      <c r="F397" s="206"/>
      <c r="G397" s="206" t="s">
        <v>460</v>
      </c>
      <c r="H397" s="206"/>
      <c r="I397" s="228">
        <v>43531</v>
      </c>
      <c r="J397" s="206"/>
      <c r="K397" s="206" t="s">
        <v>1143</v>
      </c>
      <c r="L397" s="206"/>
      <c r="M397" s="206" t="s">
        <v>1409</v>
      </c>
      <c r="N397" s="206"/>
      <c r="O397" s="206" t="s">
        <v>1410</v>
      </c>
      <c r="P397" s="206"/>
      <c r="Q397" s="206" t="s">
        <v>211</v>
      </c>
      <c r="R397" s="206"/>
      <c r="S397" s="211">
        <v>-70</v>
      </c>
      <c r="T397" s="206"/>
      <c r="U397" s="211">
        <f t="shared" si="12"/>
        <v>-5779.92</v>
      </c>
    </row>
    <row r="398" spans="1:21" x14ac:dyDescent="0.25">
      <c r="A398" s="206"/>
      <c r="B398" s="206"/>
      <c r="C398" s="206"/>
      <c r="D398" s="206"/>
      <c r="E398" s="206"/>
      <c r="F398" s="206"/>
      <c r="G398" s="206" t="s">
        <v>460</v>
      </c>
      <c r="H398" s="206"/>
      <c r="I398" s="228">
        <v>43532</v>
      </c>
      <c r="J398" s="206"/>
      <c r="K398" s="206" t="s">
        <v>1031</v>
      </c>
      <c r="L398" s="206"/>
      <c r="M398" s="206" t="s">
        <v>1411</v>
      </c>
      <c r="N398" s="206"/>
      <c r="O398" s="206" t="s">
        <v>1223</v>
      </c>
      <c r="P398" s="206"/>
      <c r="Q398" s="206" t="s">
        <v>229</v>
      </c>
      <c r="R398" s="206"/>
      <c r="S398" s="211">
        <v>-25.15</v>
      </c>
      <c r="T398" s="206"/>
      <c r="U398" s="211">
        <f t="shared" si="12"/>
        <v>-5805.07</v>
      </c>
    </row>
    <row r="399" spans="1:21" x14ac:dyDescent="0.25">
      <c r="A399" s="206"/>
      <c r="B399" s="206"/>
      <c r="C399" s="206"/>
      <c r="D399" s="206"/>
      <c r="E399" s="206"/>
      <c r="F399" s="206"/>
      <c r="G399" s="206" t="s">
        <v>460</v>
      </c>
      <c r="H399" s="206"/>
      <c r="I399" s="228">
        <v>43532</v>
      </c>
      <c r="J399" s="206"/>
      <c r="K399" s="206" t="s">
        <v>1143</v>
      </c>
      <c r="L399" s="206"/>
      <c r="M399" s="206" t="s">
        <v>1412</v>
      </c>
      <c r="N399" s="206"/>
      <c r="O399" s="206" t="s">
        <v>1413</v>
      </c>
      <c r="P399" s="206"/>
      <c r="Q399" s="206" t="s">
        <v>211</v>
      </c>
      <c r="R399" s="206"/>
      <c r="S399" s="211">
        <v>-57.33</v>
      </c>
      <c r="T399" s="206"/>
      <c r="U399" s="211">
        <f t="shared" si="12"/>
        <v>-5862.4</v>
      </c>
    </row>
    <row r="400" spans="1:21" x14ac:dyDescent="0.25">
      <c r="A400" s="206"/>
      <c r="B400" s="206"/>
      <c r="C400" s="206"/>
      <c r="D400" s="206"/>
      <c r="E400" s="206"/>
      <c r="F400" s="206"/>
      <c r="G400" s="206" t="s">
        <v>460</v>
      </c>
      <c r="H400" s="206"/>
      <c r="I400" s="228">
        <v>43535</v>
      </c>
      <c r="J400" s="206"/>
      <c r="K400" s="206" t="s">
        <v>1143</v>
      </c>
      <c r="L400" s="206"/>
      <c r="M400" s="206" t="s">
        <v>1407</v>
      </c>
      <c r="N400" s="206"/>
      <c r="O400" s="206" t="s">
        <v>1414</v>
      </c>
      <c r="P400" s="206"/>
      <c r="Q400" s="206" t="s">
        <v>229</v>
      </c>
      <c r="R400" s="206"/>
      <c r="S400" s="211">
        <v>-75.14</v>
      </c>
      <c r="T400" s="206"/>
      <c r="U400" s="211">
        <f t="shared" si="12"/>
        <v>-5937.54</v>
      </c>
    </row>
    <row r="401" spans="1:21" x14ac:dyDescent="0.25">
      <c r="A401" s="206"/>
      <c r="B401" s="206"/>
      <c r="C401" s="206"/>
      <c r="D401" s="206"/>
      <c r="E401" s="206"/>
      <c r="F401" s="206"/>
      <c r="G401" s="206" t="s">
        <v>460</v>
      </c>
      <c r="H401" s="206"/>
      <c r="I401" s="228">
        <v>43535</v>
      </c>
      <c r="J401" s="206"/>
      <c r="K401" s="206" t="s">
        <v>1143</v>
      </c>
      <c r="L401" s="206"/>
      <c r="M401" s="206" t="s">
        <v>1055</v>
      </c>
      <c r="N401" s="206"/>
      <c r="O401" s="206" t="s">
        <v>1414</v>
      </c>
      <c r="P401" s="206"/>
      <c r="Q401" s="206" t="s">
        <v>229</v>
      </c>
      <c r="R401" s="206"/>
      <c r="S401" s="211">
        <v>-40.46</v>
      </c>
      <c r="T401" s="206"/>
      <c r="U401" s="211">
        <f t="shared" si="12"/>
        <v>-5978</v>
      </c>
    </row>
    <row r="402" spans="1:21" x14ac:dyDescent="0.25">
      <c r="A402" s="206"/>
      <c r="B402" s="206"/>
      <c r="C402" s="206"/>
      <c r="D402" s="206"/>
      <c r="E402" s="206"/>
      <c r="F402" s="206"/>
      <c r="G402" s="206" t="s">
        <v>460</v>
      </c>
      <c r="H402" s="206"/>
      <c r="I402" s="228">
        <v>43535</v>
      </c>
      <c r="J402" s="206"/>
      <c r="K402" s="206" t="s">
        <v>1143</v>
      </c>
      <c r="L402" s="206"/>
      <c r="M402" s="206" t="s">
        <v>1415</v>
      </c>
      <c r="N402" s="206"/>
      <c r="O402" s="206" t="s">
        <v>1416</v>
      </c>
      <c r="P402" s="206"/>
      <c r="Q402" s="206" t="s">
        <v>233</v>
      </c>
      <c r="R402" s="206"/>
      <c r="S402" s="211">
        <v>-7.5</v>
      </c>
      <c r="T402" s="206"/>
      <c r="U402" s="211">
        <f t="shared" si="12"/>
        <v>-5985.5</v>
      </c>
    </row>
    <row r="403" spans="1:21" x14ac:dyDescent="0.25">
      <c r="A403" s="206"/>
      <c r="B403" s="206"/>
      <c r="C403" s="206"/>
      <c r="D403" s="206"/>
      <c r="E403" s="206"/>
      <c r="F403" s="206"/>
      <c r="G403" s="206" t="s">
        <v>460</v>
      </c>
      <c r="H403" s="206"/>
      <c r="I403" s="228">
        <v>43535</v>
      </c>
      <c r="J403" s="206"/>
      <c r="K403" s="206" t="s">
        <v>1143</v>
      </c>
      <c r="L403" s="206"/>
      <c r="M403" s="206" t="s">
        <v>1055</v>
      </c>
      <c r="N403" s="206"/>
      <c r="O403" s="206" t="s">
        <v>1414</v>
      </c>
      <c r="P403" s="206"/>
      <c r="Q403" s="206" t="s">
        <v>229</v>
      </c>
      <c r="R403" s="206"/>
      <c r="S403" s="211">
        <v>-65.94</v>
      </c>
      <c r="T403" s="206"/>
      <c r="U403" s="211">
        <f t="shared" si="12"/>
        <v>-6051.44</v>
      </c>
    </row>
    <row r="404" spans="1:21" x14ac:dyDescent="0.25">
      <c r="A404" s="206"/>
      <c r="B404" s="206"/>
      <c r="C404" s="206"/>
      <c r="D404" s="206"/>
      <c r="E404" s="206"/>
      <c r="F404" s="206"/>
      <c r="G404" s="206" t="s">
        <v>1135</v>
      </c>
      <c r="H404" s="206"/>
      <c r="I404" s="228">
        <v>43538</v>
      </c>
      <c r="J404" s="206"/>
      <c r="K404" s="206" t="s">
        <v>1031</v>
      </c>
      <c r="L404" s="206"/>
      <c r="M404" s="206" t="s">
        <v>1099</v>
      </c>
      <c r="N404" s="206"/>
      <c r="O404" s="206" t="s">
        <v>1138</v>
      </c>
      <c r="P404" s="206"/>
      <c r="Q404" s="206" t="s">
        <v>321</v>
      </c>
      <c r="R404" s="206"/>
      <c r="S404" s="211">
        <v>-408.21</v>
      </c>
      <c r="T404" s="206"/>
      <c r="U404" s="211">
        <f t="shared" si="12"/>
        <v>-6459.65</v>
      </c>
    </row>
    <row r="405" spans="1:21" x14ac:dyDescent="0.25">
      <c r="A405" s="206"/>
      <c r="B405" s="206"/>
      <c r="C405" s="206"/>
      <c r="D405" s="206"/>
      <c r="E405" s="206"/>
      <c r="F405" s="206"/>
      <c r="G405" s="206" t="s">
        <v>1084</v>
      </c>
      <c r="H405" s="206"/>
      <c r="I405" s="228">
        <v>43543</v>
      </c>
      <c r="J405" s="206"/>
      <c r="K405" s="206" t="s">
        <v>1143</v>
      </c>
      <c r="L405" s="206"/>
      <c r="M405" s="206" t="s">
        <v>1144</v>
      </c>
      <c r="N405" s="206"/>
      <c r="O405" s="206" t="s">
        <v>1417</v>
      </c>
      <c r="P405" s="206"/>
      <c r="Q405" s="206" t="s">
        <v>215</v>
      </c>
      <c r="R405" s="206"/>
      <c r="S405" s="211">
        <v>54</v>
      </c>
      <c r="T405" s="206"/>
      <c r="U405" s="211">
        <f t="shared" si="12"/>
        <v>-6405.65</v>
      </c>
    </row>
    <row r="406" spans="1:21" x14ac:dyDescent="0.25">
      <c r="A406" s="206"/>
      <c r="B406" s="206"/>
      <c r="C406" s="206"/>
      <c r="D406" s="206"/>
      <c r="E406" s="206"/>
      <c r="F406" s="206"/>
      <c r="G406" s="206" t="s">
        <v>460</v>
      </c>
      <c r="H406" s="206"/>
      <c r="I406" s="228">
        <v>43544</v>
      </c>
      <c r="J406" s="206"/>
      <c r="K406" s="206" t="s">
        <v>1143</v>
      </c>
      <c r="L406" s="206"/>
      <c r="M406" s="206" t="s">
        <v>461</v>
      </c>
      <c r="N406" s="206"/>
      <c r="O406" s="206" t="s">
        <v>1418</v>
      </c>
      <c r="P406" s="206"/>
      <c r="Q406" s="206" t="s">
        <v>233</v>
      </c>
      <c r="R406" s="206"/>
      <c r="S406" s="211">
        <v>-2.99</v>
      </c>
      <c r="T406" s="206"/>
      <c r="U406" s="211">
        <f t="shared" si="12"/>
        <v>-6408.64</v>
      </c>
    </row>
    <row r="407" spans="1:21" x14ac:dyDescent="0.25">
      <c r="A407" s="206"/>
      <c r="B407" s="206"/>
      <c r="C407" s="206"/>
      <c r="D407" s="206"/>
      <c r="E407" s="206"/>
      <c r="F407" s="206"/>
      <c r="G407" s="206" t="s">
        <v>460</v>
      </c>
      <c r="H407" s="206"/>
      <c r="I407" s="228">
        <v>43544</v>
      </c>
      <c r="J407" s="206"/>
      <c r="K407" s="206" t="s">
        <v>1143</v>
      </c>
      <c r="L407" s="206"/>
      <c r="M407" s="206" t="s">
        <v>1076</v>
      </c>
      <c r="N407" s="206"/>
      <c r="O407" s="206" t="s">
        <v>1419</v>
      </c>
      <c r="P407" s="206"/>
      <c r="Q407" s="206" t="s">
        <v>229</v>
      </c>
      <c r="R407" s="206"/>
      <c r="S407" s="211">
        <v>-32.380000000000003</v>
      </c>
      <c r="T407" s="206"/>
      <c r="U407" s="211">
        <f t="shared" si="12"/>
        <v>-6441.02</v>
      </c>
    </row>
    <row r="408" spans="1:21" x14ac:dyDescent="0.25">
      <c r="A408" s="206"/>
      <c r="B408" s="206"/>
      <c r="C408" s="206"/>
      <c r="D408" s="206"/>
      <c r="E408" s="206"/>
      <c r="F408" s="206"/>
      <c r="G408" s="206" t="s">
        <v>460</v>
      </c>
      <c r="H408" s="206"/>
      <c r="I408" s="228">
        <v>43544</v>
      </c>
      <c r="J408" s="206"/>
      <c r="K408" s="206" t="s">
        <v>1143</v>
      </c>
      <c r="L408" s="206"/>
      <c r="M408" s="206" t="s">
        <v>1083</v>
      </c>
      <c r="N408" s="206"/>
      <c r="O408" s="206" t="s">
        <v>1420</v>
      </c>
      <c r="P408" s="206"/>
      <c r="Q408" s="206" t="s">
        <v>211</v>
      </c>
      <c r="R408" s="206"/>
      <c r="S408" s="211">
        <v>-82.93</v>
      </c>
      <c r="T408" s="206"/>
      <c r="U408" s="211">
        <f t="shared" si="12"/>
        <v>-6523.95</v>
      </c>
    </row>
    <row r="409" spans="1:21" x14ac:dyDescent="0.25">
      <c r="A409" s="206"/>
      <c r="B409" s="206"/>
      <c r="C409" s="206"/>
      <c r="D409" s="206"/>
      <c r="E409" s="206"/>
      <c r="F409" s="206"/>
      <c r="G409" s="206" t="s">
        <v>460</v>
      </c>
      <c r="H409" s="206"/>
      <c r="I409" s="228">
        <v>43545</v>
      </c>
      <c r="J409" s="206"/>
      <c r="K409" s="206" t="s">
        <v>1143</v>
      </c>
      <c r="L409" s="206"/>
      <c r="M409" s="206" t="s">
        <v>1421</v>
      </c>
      <c r="N409" s="206"/>
      <c r="O409" s="206" t="s">
        <v>1422</v>
      </c>
      <c r="P409" s="206"/>
      <c r="Q409" s="206" t="s">
        <v>228</v>
      </c>
      <c r="R409" s="206"/>
      <c r="S409" s="211">
        <v>-42</v>
      </c>
      <c r="T409" s="206"/>
      <c r="U409" s="211">
        <f t="shared" si="12"/>
        <v>-6565.95</v>
      </c>
    </row>
    <row r="410" spans="1:21" x14ac:dyDescent="0.25">
      <c r="A410" s="206"/>
      <c r="B410" s="206"/>
      <c r="C410" s="206"/>
      <c r="D410" s="206"/>
      <c r="E410" s="206"/>
      <c r="F410" s="206"/>
      <c r="G410" s="206" t="s">
        <v>384</v>
      </c>
      <c r="H410" s="206"/>
      <c r="I410" s="228">
        <v>43551</v>
      </c>
      <c r="J410" s="206"/>
      <c r="K410" s="206" t="s">
        <v>386</v>
      </c>
      <c r="L410" s="206"/>
      <c r="M410" s="206" t="s">
        <v>385</v>
      </c>
      <c r="N410" s="206"/>
      <c r="O410" s="206" t="s">
        <v>1215</v>
      </c>
      <c r="P410" s="206"/>
      <c r="Q410" s="206" t="s">
        <v>290</v>
      </c>
      <c r="R410" s="206"/>
      <c r="S410" s="211">
        <v>5709.92</v>
      </c>
      <c r="T410" s="206"/>
      <c r="U410" s="211">
        <f t="shared" si="12"/>
        <v>-856.03</v>
      </c>
    </row>
    <row r="411" spans="1:21" x14ac:dyDescent="0.25">
      <c r="A411" s="206"/>
      <c r="B411" s="206"/>
      <c r="C411" s="206"/>
      <c r="D411" s="206"/>
      <c r="E411" s="206"/>
      <c r="F411" s="206"/>
      <c r="G411" s="206" t="s">
        <v>460</v>
      </c>
      <c r="H411" s="206"/>
      <c r="I411" s="228">
        <v>43551</v>
      </c>
      <c r="J411" s="206"/>
      <c r="K411" s="206" t="s">
        <v>1143</v>
      </c>
      <c r="L411" s="206"/>
      <c r="M411" s="206" t="s">
        <v>1083</v>
      </c>
      <c r="N411" s="206"/>
      <c r="O411" s="206" t="s">
        <v>1423</v>
      </c>
      <c r="P411" s="206"/>
      <c r="Q411" s="206" t="s">
        <v>211</v>
      </c>
      <c r="R411" s="206"/>
      <c r="S411" s="211">
        <v>-88.26</v>
      </c>
      <c r="T411" s="206"/>
      <c r="U411" s="211">
        <f t="shared" si="12"/>
        <v>-944.29</v>
      </c>
    </row>
    <row r="412" spans="1:21" x14ac:dyDescent="0.25">
      <c r="A412" s="206"/>
      <c r="B412" s="206"/>
      <c r="C412" s="206"/>
      <c r="D412" s="206"/>
      <c r="E412" s="206"/>
      <c r="F412" s="206"/>
      <c r="G412" s="206" t="s">
        <v>460</v>
      </c>
      <c r="H412" s="206"/>
      <c r="I412" s="228">
        <v>43551</v>
      </c>
      <c r="J412" s="206"/>
      <c r="K412" s="206" t="s">
        <v>1143</v>
      </c>
      <c r="L412" s="206"/>
      <c r="M412" s="206" t="s">
        <v>1424</v>
      </c>
      <c r="N412" s="206"/>
      <c r="O412" s="206" t="s">
        <v>1425</v>
      </c>
      <c r="P412" s="206"/>
      <c r="Q412" s="206" t="s">
        <v>229</v>
      </c>
      <c r="R412" s="206"/>
      <c r="S412" s="211">
        <v>-254.39</v>
      </c>
      <c r="T412" s="206"/>
      <c r="U412" s="211">
        <f t="shared" si="12"/>
        <v>-1198.68</v>
      </c>
    </row>
    <row r="413" spans="1:21" x14ac:dyDescent="0.25">
      <c r="A413" s="206"/>
      <c r="B413" s="206"/>
      <c r="C413" s="206"/>
      <c r="D413" s="206"/>
      <c r="E413" s="206"/>
      <c r="F413" s="206"/>
      <c r="G413" s="206" t="s">
        <v>460</v>
      </c>
      <c r="H413" s="206"/>
      <c r="I413" s="228">
        <v>43552</v>
      </c>
      <c r="J413" s="206"/>
      <c r="K413" s="206" t="s">
        <v>1143</v>
      </c>
      <c r="L413" s="206"/>
      <c r="M413" s="206" t="s">
        <v>1407</v>
      </c>
      <c r="N413" s="206"/>
      <c r="O413" s="206" t="s">
        <v>1426</v>
      </c>
      <c r="P413" s="206"/>
      <c r="Q413" s="206" t="s">
        <v>229</v>
      </c>
      <c r="R413" s="206"/>
      <c r="S413" s="211">
        <v>-21.53</v>
      </c>
      <c r="T413" s="206"/>
      <c r="U413" s="211">
        <f t="shared" si="12"/>
        <v>-1220.21</v>
      </c>
    </row>
    <row r="414" spans="1:21" x14ac:dyDescent="0.25">
      <c r="A414" s="206"/>
      <c r="B414" s="206"/>
      <c r="C414" s="206"/>
      <c r="D414" s="206"/>
      <c r="E414" s="206"/>
      <c r="F414" s="206"/>
      <c r="G414" s="206" t="s">
        <v>460</v>
      </c>
      <c r="H414" s="206"/>
      <c r="I414" s="228">
        <v>43552</v>
      </c>
      <c r="J414" s="206"/>
      <c r="K414" s="206" t="s">
        <v>1143</v>
      </c>
      <c r="L414" s="206"/>
      <c r="M414" s="206" t="s">
        <v>1427</v>
      </c>
      <c r="N414" s="206"/>
      <c r="O414" s="206" t="s">
        <v>1428</v>
      </c>
      <c r="P414" s="206"/>
      <c r="Q414" s="206" t="s">
        <v>211</v>
      </c>
      <c r="R414" s="206"/>
      <c r="S414" s="211">
        <v>-13.66</v>
      </c>
      <c r="T414" s="206"/>
      <c r="U414" s="211">
        <f t="shared" si="12"/>
        <v>-1233.8699999999999</v>
      </c>
    </row>
    <row r="415" spans="1:21" ht="15.75" thickBot="1" x14ac:dyDescent="0.3">
      <c r="A415" s="206"/>
      <c r="B415" s="206"/>
      <c r="C415" s="206"/>
      <c r="D415" s="206"/>
      <c r="E415" s="206"/>
      <c r="F415" s="206"/>
      <c r="G415" s="206" t="s">
        <v>460</v>
      </c>
      <c r="H415" s="206"/>
      <c r="I415" s="228">
        <v>43553</v>
      </c>
      <c r="J415" s="206"/>
      <c r="K415" s="206" t="s">
        <v>1143</v>
      </c>
      <c r="L415" s="206"/>
      <c r="M415" s="206" t="s">
        <v>1403</v>
      </c>
      <c r="N415" s="206"/>
      <c r="O415" s="206" t="s">
        <v>1429</v>
      </c>
      <c r="P415" s="206"/>
      <c r="Q415" s="206" t="s">
        <v>211</v>
      </c>
      <c r="R415" s="206"/>
      <c r="S415" s="213">
        <v>-52.38</v>
      </c>
      <c r="T415" s="206"/>
      <c r="U415" s="213">
        <f t="shared" si="12"/>
        <v>-1286.25</v>
      </c>
    </row>
    <row r="416" spans="1:21" x14ac:dyDescent="0.25">
      <c r="A416" s="206"/>
      <c r="B416" s="206" t="s">
        <v>462</v>
      </c>
      <c r="C416" s="206"/>
      <c r="D416" s="206"/>
      <c r="E416" s="206"/>
      <c r="F416" s="206"/>
      <c r="G416" s="206"/>
      <c r="H416" s="206"/>
      <c r="I416" s="228"/>
      <c r="J416" s="206"/>
      <c r="K416" s="206"/>
      <c r="L416" s="206"/>
      <c r="M416" s="206"/>
      <c r="N416" s="206"/>
      <c r="O416" s="206"/>
      <c r="P416" s="206"/>
      <c r="Q416" s="206"/>
      <c r="R416" s="206"/>
      <c r="S416" s="211">
        <f>ROUND(SUM(S386:S415),5)</f>
        <v>3581.38</v>
      </c>
      <c r="T416" s="206"/>
      <c r="U416" s="211">
        <f>U415</f>
        <v>-1286.25</v>
      </c>
    </row>
    <row r="417" spans="1:21" x14ac:dyDescent="0.25">
      <c r="A417" s="203"/>
      <c r="B417" s="203" t="s">
        <v>463</v>
      </c>
      <c r="C417" s="203"/>
      <c r="D417" s="203"/>
      <c r="E417" s="203"/>
      <c r="F417" s="203"/>
      <c r="G417" s="203"/>
      <c r="H417" s="203"/>
      <c r="I417" s="227"/>
      <c r="J417" s="203"/>
      <c r="K417" s="203"/>
      <c r="L417" s="203"/>
      <c r="M417" s="203"/>
      <c r="N417" s="203"/>
      <c r="O417" s="203"/>
      <c r="P417" s="203"/>
      <c r="Q417" s="203"/>
      <c r="R417" s="203"/>
      <c r="S417" s="229"/>
      <c r="T417" s="203"/>
      <c r="U417" s="229">
        <v>0</v>
      </c>
    </row>
    <row r="418" spans="1:21" x14ac:dyDescent="0.25">
      <c r="A418" s="206"/>
      <c r="B418" s="206" t="s">
        <v>464</v>
      </c>
      <c r="C418" s="206"/>
      <c r="D418" s="206"/>
      <c r="E418" s="206"/>
      <c r="F418" s="206"/>
      <c r="G418" s="206"/>
      <c r="H418" s="206"/>
      <c r="I418" s="228"/>
      <c r="J418" s="206"/>
      <c r="K418" s="206"/>
      <c r="L418" s="206"/>
      <c r="M418" s="206"/>
      <c r="N418" s="206"/>
      <c r="O418" s="206"/>
      <c r="P418" s="206"/>
      <c r="Q418" s="206"/>
      <c r="R418" s="206"/>
      <c r="S418" s="211"/>
      <c r="T418" s="206"/>
      <c r="U418" s="211">
        <f>U417</f>
        <v>0</v>
      </c>
    </row>
    <row r="419" spans="1:21" x14ac:dyDescent="0.25">
      <c r="A419" s="203"/>
      <c r="B419" s="203" t="s">
        <v>465</v>
      </c>
      <c r="C419" s="203"/>
      <c r="D419" s="203"/>
      <c r="E419" s="203"/>
      <c r="F419" s="203"/>
      <c r="G419" s="203"/>
      <c r="H419" s="203"/>
      <c r="I419" s="227"/>
      <c r="J419" s="203"/>
      <c r="K419" s="203"/>
      <c r="L419" s="203"/>
      <c r="M419" s="203"/>
      <c r="N419" s="203"/>
      <c r="O419" s="203"/>
      <c r="P419" s="203"/>
      <c r="Q419" s="203"/>
      <c r="R419" s="203"/>
      <c r="S419" s="229"/>
      <c r="T419" s="203"/>
      <c r="U419" s="229">
        <v>0</v>
      </c>
    </row>
    <row r="420" spans="1:21" x14ac:dyDescent="0.25">
      <c r="A420" s="206"/>
      <c r="B420" s="206" t="s">
        <v>466</v>
      </c>
      <c r="C420" s="206"/>
      <c r="D420" s="206"/>
      <c r="E420" s="206"/>
      <c r="F420" s="206"/>
      <c r="G420" s="206"/>
      <c r="H420" s="206"/>
      <c r="I420" s="228"/>
      <c r="J420" s="206"/>
      <c r="K420" s="206"/>
      <c r="L420" s="206"/>
      <c r="M420" s="206"/>
      <c r="N420" s="206"/>
      <c r="O420" s="206"/>
      <c r="P420" s="206"/>
      <c r="Q420" s="206"/>
      <c r="R420" s="206"/>
      <c r="S420" s="211"/>
      <c r="T420" s="206"/>
      <c r="U420" s="211">
        <f>U419</f>
        <v>0</v>
      </c>
    </row>
    <row r="421" spans="1:21" x14ac:dyDescent="0.25">
      <c r="A421" s="203"/>
      <c r="B421" s="203" t="s">
        <v>326</v>
      </c>
      <c r="C421" s="203"/>
      <c r="D421" s="203"/>
      <c r="E421" s="203"/>
      <c r="F421" s="203"/>
      <c r="G421" s="203"/>
      <c r="H421" s="203"/>
      <c r="I421" s="227"/>
      <c r="J421" s="203"/>
      <c r="K421" s="203"/>
      <c r="L421" s="203"/>
      <c r="M421" s="203"/>
      <c r="N421" s="203"/>
      <c r="O421" s="203"/>
      <c r="P421" s="203"/>
      <c r="Q421" s="203"/>
      <c r="R421" s="203"/>
      <c r="S421" s="229"/>
      <c r="T421" s="203"/>
      <c r="U421" s="229">
        <v>-152354.9</v>
      </c>
    </row>
    <row r="422" spans="1:21" x14ac:dyDescent="0.25">
      <c r="A422" s="203"/>
      <c r="B422" s="203"/>
      <c r="C422" s="203" t="s">
        <v>467</v>
      </c>
      <c r="D422" s="203"/>
      <c r="E422" s="203"/>
      <c r="F422" s="203"/>
      <c r="G422" s="203"/>
      <c r="H422" s="203"/>
      <c r="I422" s="227"/>
      <c r="J422" s="203"/>
      <c r="K422" s="203"/>
      <c r="L422" s="203"/>
      <c r="M422" s="203"/>
      <c r="N422" s="203"/>
      <c r="O422" s="203"/>
      <c r="P422" s="203"/>
      <c r="Q422" s="203"/>
      <c r="R422" s="203"/>
      <c r="S422" s="229"/>
      <c r="T422" s="203"/>
      <c r="U422" s="229">
        <v>0</v>
      </c>
    </row>
    <row r="423" spans="1:21" x14ac:dyDescent="0.25">
      <c r="A423" s="206"/>
      <c r="B423" s="206"/>
      <c r="C423" s="206" t="s">
        <v>468</v>
      </c>
      <c r="D423" s="206"/>
      <c r="E423" s="206"/>
      <c r="F423" s="206"/>
      <c r="G423" s="206"/>
      <c r="H423" s="206"/>
      <c r="I423" s="228"/>
      <c r="J423" s="206"/>
      <c r="K423" s="206"/>
      <c r="L423" s="206"/>
      <c r="M423" s="206"/>
      <c r="N423" s="206"/>
      <c r="O423" s="206"/>
      <c r="P423" s="206"/>
      <c r="Q423" s="206"/>
      <c r="R423" s="206"/>
      <c r="S423" s="211"/>
      <c r="T423" s="206"/>
      <c r="U423" s="211">
        <f>U422</f>
        <v>0</v>
      </c>
    </row>
    <row r="424" spans="1:21" x14ac:dyDescent="0.25">
      <c r="A424" s="203"/>
      <c r="B424" s="203"/>
      <c r="C424" s="203" t="s">
        <v>469</v>
      </c>
      <c r="D424" s="203"/>
      <c r="E424" s="203"/>
      <c r="F424" s="203"/>
      <c r="G424" s="203"/>
      <c r="H424" s="203"/>
      <c r="I424" s="227"/>
      <c r="J424" s="203"/>
      <c r="K424" s="203"/>
      <c r="L424" s="203"/>
      <c r="M424" s="203"/>
      <c r="N424" s="203"/>
      <c r="O424" s="203"/>
      <c r="P424" s="203"/>
      <c r="Q424" s="203"/>
      <c r="R424" s="203"/>
      <c r="S424" s="229"/>
      <c r="T424" s="203"/>
      <c r="U424" s="229">
        <v>0</v>
      </c>
    </row>
    <row r="425" spans="1:21" x14ac:dyDescent="0.25">
      <c r="A425" s="206"/>
      <c r="B425" s="206"/>
      <c r="C425" s="206" t="s">
        <v>470</v>
      </c>
      <c r="D425" s="206"/>
      <c r="E425" s="206"/>
      <c r="F425" s="206"/>
      <c r="G425" s="206"/>
      <c r="H425" s="206"/>
      <c r="I425" s="228"/>
      <c r="J425" s="206"/>
      <c r="K425" s="206"/>
      <c r="L425" s="206"/>
      <c r="M425" s="206"/>
      <c r="N425" s="206"/>
      <c r="O425" s="206"/>
      <c r="P425" s="206"/>
      <c r="Q425" s="206"/>
      <c r="R425" s="206"/>
      <c r="S425" s="211"/>
      <c r="T425" s="206"/>
      <c r="U425" s="211">
        <f>U424</f>
        <v>0</v>
      </c>
    </row>
    <row r="426" spans="1:21" x14ac:dyDescent="0.25">
      <c r="A426" s="203"/>
      <c r="B426" s="203"/>
      <c r="C426" s="203" t="s">
        <v>471</v>
      </c>
      <c r="D426" s="203"/>
      <c r="E426" s="203"/>
      <c r="F426" s="203"/>
      <c r="G426" s="203"/>
      <c r="H426" s="203"/>
      <c r="I426" s="227"/>
      <c r="J426" s="203"/>
      <c r="K426" s="203"/>
      <c r="L426" s="203"/>
      <c r="M426" s="203"/>
      <c r="N426" s="203"/>
      <c r="O426" s="203"/>
      <c r="P426" s="203"/>
      <c r="Q426" s="203"/>
      <c r="R426" s="203"/>
      <c r="S426" s="229"/>
      <c r="T426" s="203"/>
      <c r="U426" s="229">
        <v>0</v>
      </c>
    </row>
    <row r="427" spans="1:21" x14ac:dyDescent="0.25">
      <c r="A427" s="206"/>
      <c r="B427" s="206"/>
      <c r="C427" s="206" t="s">
        <v>472</v>
      </c>
      <c r="D427" s="206"/>
      <c r="E427" s="206"/>
      <c r="F427" s="206"/>
      <c r="G427" s="206"/>
      <c r="H427" s="206"/>
      <c r="I427" s="228"/>
      <c r="J427" s="206"/>
      <c r="K427" s="206"/>
      <c r="L427" s="206"/>
      <c r="M427" s="206"/>
      <c r="N427" s="206"/>
      <c r="O427" s="206"/>
      <c r="P427" s="206"/>
      <c r="Q427" s="206"/>
      <c r="R427" s="206"/>
      <c r="S427" s="211"/>
      <c r="T427" s="206"/>
      <c r="U427" s="211">
        <f>U426</f>
        <v>0</v>
      </c>
    </row>
    <row r="428" spans="1:21" x14ac:dyDescent="0.25">
      <c r="A428" s="203"/>
      <c r="B428" s="203"/>
      <c r="C428" s="203" t="s">
        <v>473</v>
      </c>
      <c r="D428" s="203"/>
      <c r="E428" s="203"/>
      <c r="F428" s="203"/>
      <c r="G428" s="203"/>
      <c r="H428" s="203"/>
      <c r="I428" s="227"/>
      <c r="J428" s="203"/>
      <c r="K428" s="203"/>
      <c r="L428" s="203"/>
      <c r="M428" s="203"/>
      <c r="N428" s="203"/>
      <c r="O428" s="203"/>
      <c r="P428" s="203"/>
      <c r="Q428" s="203"/>
      <c r="R428" s="203"/>
      <c r="S428" s="229"/>
      <c r="T428" s="203"/>
      <c r="U428" s="229">
        <v>0</v>
      </c>
    </row>
    <row r="429" spans="1:21" x14ac:dyDescent="0.25">
      <c r="A429" s="206"/>
      <c r="B429" s="206"/>
      <c r="C429" s="206" t="s">
        <v>474</v>
      </c>
      <c r="D429" s="206"/>
      <c r="E429" s="206"/>
      <c r="F429" s="206"/>
      <c r="G429" s="206"/>
      <c r="H429" s="206"/>
      <c r="I429" s="228"/>
      <c r="J429" s="206"/>
      <c r="K429" s="206"/>
      <c r="L429" s="206"/>
      <c r="M429" s="206"/>
      <c r="N429" s="206"/>
      <c r="O429" s="206"/>
      <c r="P429" s="206"/>
      <c r="Q429" s="206"/>
      <c r="R429" s="206"/>
      <c r="S429" s="211"/>
      <c r="T429" s="206"/>
      <c r="U429" s="211">
        <f>U428</f>
        <v>0</v>
      </c>
    </row>
    <row r="430" spans="1:21" x14ac:dyDescent="0.25">
      <c r="A430" s="203"/>
      <c r="B430" s="203"/>
      <c r="C430" s="203" t="s">
        <v>327</v>
      </c>
      <c r="D430" s="203"/>
      <c r="E430" s="203"/>
      <c r="F430" s="203"/>
      <c r="G430" s="203"/>
      <c r="H430" s="203"/>
      <c r="I430" s="227"/>
      <c r="J430" s="203"/>
      <c r="K430" s="203"/>
      <c r="L430" s="203"/>
      <c r="M430" s="203"/>
      <c r="N430" s="203"/>
      <c r="O430" s="203"/>
      <c r="P430" s="203"/>
      <c r="Q430" s="203"/>
      <c r="R430" s="203"/>
      <c r="S430" s="229"/>
      <c r="T430" s="203"/>
      <c r="U430" s="229">
        <v>5710.2</v>
      </c>
    </row>
    <row r="431" spans="1:21" x14ac:dyDescent="0.25">
      <c r="A431" s="203"/>
      <c r="B431" s="203"/>
      <c r="C431" s="203"/>
      <c r="D431" s="203" t="s">
        <v>475</v>
      </c>
      <c r="E431" s="203"/>
      <c r="F431" s="203"/>
      <c r="G431" s="203"/>
      <c r="H431" s="203"/>
      <c r="I431" s="227"/>
      <c r="J431" s="203"/>
      <c r="K431" s="203"/>
      <c r="L431" s="203"/>
      <c r="M431" s="203"/>
      <c r="N431" s="203"/>
      <c r="O431" s="203"/>
      <c r="P431" s="203"/>
      <c r="Q431" s="203"/>
      <c r="R431" s="203"/>
      <c r="S431" s="229"/>
      <c r="T431" s="203"/>
      <c r="U431" s="229">
        <v>0</v>
      </c>
    </row>
    <row r="432" spans="1:21" x14ac:dyDescent="0.25">
      <c r="A432" s="206"/>
      <c r="B432" s="206"/>
      <c r="C432" s="206"/>
      <c r="D432" s="206" t="s">
        <v>476</v>
      </c>
      <c r="E432" s="206"/>
      <c r="F432" s="206"/>
      <c r="G432" s="206"/>
      <c r="H432" s="206"/>
      <c r="I432" s="228"/>
      <c r="J432" s="206"/>
      <c r="K432" s="206"/>
      <c r="L432" s="206"/>
      <c r="M432" s="206"/>
      <c r="N432" s="206"/>
      <c r="O432" s="206"/>
      <c r="P432" s="206"/>
      <c r="Q432" s="206"/>
      <c r="R432" s="206"/>
      <c r="S432" s="211"/>
      <c r="T432" s="206"/>
      <c r="U432" s="211">
        <f>U431</f>
        <v>0</v>
      </c>
    </row>
    <row r="433" spans="1:21" x14ac:dyDescent="0.25">
      <c r="A433" s="203"/>
      <c r="B433" s="203"/>
      <c r="C433" s="203"/>
      <c r="D433" s="203" t="s">
        <v>477</v>
      </c>
      <c r="E433" s="203"/>
      <c r="F433" s="203"/>
      <c r="G433" s="203"/>
      <c r="H433" s="203"/>
      <c r="I433" s="227"/>
      <c r="J433" s="203"/>
      <c r="K433" s="203"/>
      <c r="L433" s="203"/>
      <c r="M433" s="203"/>
      <c r="N433" s="203"/>
      <c r="O433" s="203"/>
      <c r="P433" s="203"/>
      <c r="Q433" s="203"/>
      <c r="R433" s="203"/>
      <c r="S433" s="229"/>
      <c r="T433" s="203"/>
      <c r="U433" s="229">
        <v>0</v>
      </c>
    </row>
    <row r="434" spans="1:21" x14ac:dyDescent="0.25">
      <c r="A434" s="206"/>
      <c r="B434" s="206"/>
      <c r="C434" s="206"/>
      <c r="D434" s="206" t="s">
        <v>478</v>
      </c>
      <c r="E434" s="206"/>
      <c r="F434" s="206"/>
      <c r="G434" s="206"/>
      <c r="H434" s="206"/>
      <c r="I434" s="228"/>
      <c r="J434" s="206"/>
      <c r="K434" s="206"/>
      <c r="L434" s="206"/>
      <c r="M434" s="206"/>
      <c r="N434" s="206"/>
      <c r="O434" s="206"/>
      <c r="P434" s="206"/>
      <c r="Q434" s="206"/>
      <c r="R434" s="206"/>
      <c r="S434" s="211"/>
      <c r="T434" s="206"/>
      <c r="U434" s="211">
        <f>U433</f>
        <v>0</v>
      </c>
    </row>
    <row r="435" spans="1:21" x14ac:dyDescent="0.25">
      <c r="A435" s="203"/>
      <c r="B435" s="203"/>
      <c r="C435" s="203"/>
      <c r="D435" s="203" t="s">
        <v>479</v>
      </c>
      <c r="E435" s="203"/>
      <c r="F435" s="203"/>
      <c r="G435" s="203"/>
      <c r="H435" s="203"/>
      <c r="I435" s="227"/>
      <c r="J435" s="203"/>
      <c r="K435" s="203"/>
      <c r="L435" s="203"/>
      <c r="M435" s="203"/>
      <c r="N435" s="203"/>
      <c r="O435" s="203"/>
      <c r="P435" s="203"/>
      <c r="Q435" s="203"/>
      <c r="R435" s="203"/>
      <c r="S435" s="229"/>
      <c r="T435" s="203"/>
      <c r="U435" s="229">
        <v>5710.2</v>
      </c>
    </row>
    <row r="436" spans="1:21" x14ac:dyDescent="0.25">
      <c r="A436" s="206"/>
      <c r="B436" s="206"/>
      <c r="C436" s="206"/>
      <c r="D436" s="206"/>
      <c r="E436" s="206"/>
      <c r="F436" s="206"/>
      <c r="G436" s="206" t="s">
        <v>457</v>
      </c>
      <c r="H436" s="206"/>
      <c r="I436" s="228">
        <v>43538</v>
      </c>
      <c r="J436" s="206"/>
      <c r="K436" s="206" t="s">
        <v>1137</v>
      </c>
      <c r="L436" s="206"/>
      <c r="M436" s="206" t="s">
        <v>407</v>
      </c>
      <c r="N436" s="206"/>
      <c r="O436" s="206" t="s">
        <v>1361</v>
      </c>
      <c r="P436" s="206"/>
      <c r="Q436" s="206" t="s">
        <v>321</v>
      </c>
      <c r="R436" s="206"/>
      <c r="S436" s="211">
        <v>3651.41</v>
      </c>
      <c r="T436" s="206"/>
      <c r="U436" s="211">
        <f t="shared" ref="U436:U459" si="13">ROUND(U435+S436,5)</f>
        <v>9361.61</v>
      </c>
    </row>
    <row r="437" spans="1:21" x14ac:dyDescent="0.25">
      <c r="A437" s="206"/>
      <c r="B437" s="206"/>
      <c r="C437" s="206"/>
      <c r="D437" s="206"/>
      <c r="E437" s="206"/>
      <c r="F437" s="206"/>
      <c r="G437" s="206" t="s">
        <v>387</v>
      </c>
      <c r="H437" s="206"/>
      <c r="I437" s="228">
        <v>43539</v>
      </c>
      <c r="J437" s="206"/>
      <c r="K437" s="206" t="s">
        <v>1193</v>
      </c>
      <c r="L437" s="206"/>
      <c r="M437" s="206" t="s">
        <v>1194</v>
      </c>
      <c r="N437" s="206"/>
      <c r="O437" s="206" t="s">
        <v>1195</v>
      </c>
      <c r="P437" s="206"/>
      <c r="Q437" s="206" t="s">
        <v>290</v>
      </c>
      <c r="R437" s="206"/>
      <c r="S437" s="211">
        <v>-610.91999999999996</v>
      </c>
      <c r="T437" s="206"/>
      <c r="U437" s="211">
        <f t="shared" si="13"/>
        <v>8750.69</v>
      </c>
    </row>
    <row r="438" spans="1:21" x14ac:dyDescent="0.25">
      <c r="A438" s="206"/>
      <c r="B438" s="206"/>
      <c r="C438" s="206"/>
      <c r="D438" s="206"/>
      <c r="E438" s="206"/>
      <c r="F438" s="206"/>
      <c r="G438" s="206" t="s">
        <v>457</v>
      </c>
      <c r="H438" s="206"/>
      <c r="I438" s="228">
        <v>43539</v>
      </c>
      <c r="J438" s="206"/>
      <c r="K438" s="206" t="s">
        <v>1167</v>
      </c>
      <c r="L438" s="206"/>
      <c r="M438" s="206" t="s">
        <v>353</v>
      </c>
      <c r="N438" s="206"/>
      <c r="O438" s="206" t="s">
        <v>1430</v>
      </c>
      <c r="P438" s="206"/>
      <c r="Q438" s="206" t="s">
        <v>321</v>
      </c>
      <c r="R438" s="206"/>
      <c r="S438" s="211">
        <v>744.33</v>
      </c>
      <c r="T438" s="206"/>
      <c r="U438" s="211">
        <f t="shared" si="13"/>
        <v>9495.02</v>
      </c>
    </row>
    <row r="439" spans="1:21" x14ac:dyDescent="0.25">
      <c r="A439" s="206"/>
      <c r="B439" s="206"/>
      <c r="C439" s="206"/>
      <c r="D439" s="206"/>
      <c r="E439" s="206"/>
      <c r="F439" s="206"/>
      <c r="G439" s="206" t="s">
        <v>380</v>
      </c>
      <c r="H439" s="206"/>
      <c r="I439" s="228">
        <v>43553</v>
      </c>
      <c r="J439" s="206"/>
      <c r="K439" s="206" t="s">
        <v>1431</v>
      </c>
      <c r="L439" s="206"/>
      <c r="M439" s="206" t="s">
        <v>407</v>
      </c>
      <c r="N439" s="206"/>
      <c r="O439" s="206" t="s">
        <v>1432</v>
      </c>
      <c r="P439" s="206"/>
      <c r="Q439" s="206" t="s">
        <v>106</v>
      </c>
      <c r="R439" s="206"/>
      <c r="S439" s="211">
        <v>-3187.19</v>
      </c>
      <c r="T439" s="206"/>
      <c r="U439" s="211">
        <f t="shared" si="13"/>
        <v>6307.83</v>
      </c>
    </row>
    <row r="440" spans="1:21" x14ac:dyDescent="0.25">
      <c r="A440" s="206"/>
      <c r="B440" s="206"/>
      <c r="C440" s="206"/>
      <c r="D440" s="206"/>
      <c r="E440" s="206"/>
      <c r="F440" s="206"/>
      <c r="G440" s="206" t="s">
        <v>380</v>
      </c>
      <c r="H440" s="206"/>
      <c r="I440" s="228">
        <v>43553</v>
      </c>
      <c r="J440" s="206"/>
      <c r="K440" s="206" t="s">
        <v>1431</v>
      </c>
      <c r="L440" s="206"/>
      <c r="M440" s="206" t="s">
        <v>353</v>
      </c>
      <c r="N440" s="206"/>
      <c r="O440" s="206" t="s">
        <v>1433</v>
      </c>
      <c r="P440" s="206"/>
      <c r="Q440" s="206" t="s">
        <v>106</v>
      </c>
      <c r="R440" s="206"/>
      <c r="S440" s="211">
        <v>-717.74</v>
      </c>
      <c r="T440" s="206"/>
      <c r="U440" s="211">
        <f t="shared" si="13"/>
        <v>5590.09</v>
      </c>
    </row>
    <row r="441" spans="1:21" x14ac:dyDescent="0.25">
      <c r="A441" s="206"/>
      <c r="B441" s="206"/>
      <c r="C441" s="206"/>
      <c r="D441" s="206"/>
      <c r="E441" s="206"/>
      <c r="F441" s="206"/>
      <c r="G441" s="206" t="s">
        <v>380</v>
      </c>
      <c r="H441" s="206"/>
      <c r="I441" s="228">
        <v>43555</v>
      </c>
      <c r="J441" s="206"/>
      <c r="K441" s="206" t="s">
        <v>1187</v>
      </c>
      <c r="L441" s="206"/>
      <c r="M441" s="206" t="s">
        <v>407</v>
      </c>
      <c r="N441" s="206"/>
      <c r="O441" s="206" t="s">
        <v>1434</v>
      </c>
      <c r="P441" s="206"/>
      <c r="Q441" s="206" t="s">
        <v>116</v>
      </c>
      <c r="R441" s="206"/>
      <c r="S441" s="211">
        <v>-613.11</v>
      </c>
      <c r="T441" s="206"/>
      <c r="U441" s="211">
        <f t="shared" si="13"/>
        <v>4976.9799999999996</v>
      </c>
    </row>
    <row r="442" spans="1:21" x14ac:dyDescent="0.25">
      <c r="A442" s="206"/>
      <c r="B442" s="206"/>
      <c r="C442" s="206"/>
      <c r="D442" s="206"/>
      <c r="E442" s="206"/>
      <c r="F442" s="206"/>
      <c r="G442" s="206" t="s">
        <v>380</v>
      </c>
      <c r="H442" s="206"/>
      <c r="I442" s="228">
        <v>43555</v>
      </c>
      <c r="J442" s="206"/>
      <c r="K442" s="206" t="s">
        <v>1187</v>
      </c>
      <c r="L442" s="206"/>
      <c r="M442" s="206" t="s">
        <v>407</v>
      </c>
      <c r="N442" s="206"/>
      <c r="O442" s="206" t="s">
        <v>1435</v>
      </c>
      <c r="P442" s="206"/>
      <c r="Q442" s="206" t="s">
        <v>116</v>
      </c>
      <c r="R442" s="206"/>
      <c r="S442" s="211">
        <v>-651.71</v>
      </c>
      <c r="T442" s="206"/>
      <c r="U442" s="211">
        <f t="shared" si="13"/>
        <v>4325.2700000000004</v>
      </c>
    </row>
    <row r="443" spans="1:21" x14ac:dyDescent="0.25">
      <c r="A443" s="206"/>
      <c r="B443" s="206"/>
      <c r="C443" s="206"/>
      <c r="D443" s="206"/>
      <c r="E443" s="206"/>
      <c r="F443" s="206"/>
      <c r="G443" s="206" t="s">
        <v>380</v>
      </c>
      <c r="H443" s="206"/>
      <c r="I443" s="228">
        <v>43555</v>
      </c>
      <c r="J443" s="206"/>
      <c r="K443" s="206" t="s">
        <v>1187</v>
      </c>
      <c r="L443" s="206"/>
      <c r="M443" s="206" t="s">
        <v>407</v>
      </c>
      <c r="N443" s="206"/>
      <c r="O443" s="206" t="s">
        <v>1436</v>
      </c>
      <c r="P443" s="206"/>
      <c r="Q443" s="206" t="s">
        <v>116</v>
      </c>
      <c r="R443" s="206"/>
      <c r="S443" s="211">
        <v>-592.38</v>
      </c>
      <c r="T443" s="206"/>
      <c r="U443" s="211">
        <f t="shared" si="13"/>
        <v>3732.89</v>
      </c>
    </row>
    <row r="444" spans="1:21" x14ac:dyDescent="0.25">
      <c r="A444" s="206"/>
      <c r="B444" s="206"/>
      <c r="C444" s="206"/>
      <c r="D444" s="206"/>
      <c r="E444" s="206"/>
      <c r="F444" s="206"/>
      <c r="G444" s="206" t="s">
        <v>380</v>
      </c>
      <c r="H444" s="206"/>
      <c r="I444" s="228">
        <v>43555</v>
      </c>
      <c r="J444" s="206"/>
      <c r="K444" s="206" t="s">
        <v>1187</v>
      </c>
      <c r="L444" s="206"/>
      <c r="M444" s="206" t="s">
        <v>407</v>
      </c>
      <c r="N444" s="206"/>
      <c r="O444" s="206" t="s">
        <v>1436</v>
      </c>
      <c r="P444" s="206"/>
      <c r="Q444" s="206" t="s">
        <v>116</v>
      </c>
      <c r="R444" s="206"/>
      <c r="S444" s="211">
        <v>-35.69</v>
      </c>
      <c r="T444" s="206"/>
      <c r="U444" s="211">
        <f t="shared" si="13"/>
        <v>3697.2</v>
      </c>
    </row>
    <row r="445" spans="1:21" x14ac:dyDescent="0.25">
      <c r="A445" s="206"/>
      <c r="B445" s="206"/>
      <c r="C445" s="206"/>
      <c r="D445" s="206"/>
      <c r="E445" s="206"/>
      <c r="F445" s="206"/>
      <c r="G445" s="206" t="s">
        <v>380</v>
      </c>
      <c r="H445" s="206"/>
      <c r="I445" s="228">
        <v>43555</v>
      </c>
      <c r="J445" s="206"/>
      <c r="K445" s="206" t="s">
        <v>1187</v>
      </c>
      <c r="L445" s="206"/>
      <c r="M445" s="206" t="s">
        <v>407</v>
      </c>
      <c r="N445" s="206"/>
      <c r="O445" s="206" t="s">
        <v>1437</v>
      </c>
      <c r="P445" s="206"/>
      <c r="Q445" s="206" t="s">
        <v>116</v>
      </c>
      <c r="R445" s="206"/>
      <c r="S445" s="211">
        <v>-726.8</v>
      </c>
      <c r="T445" s="206"/>
      <c r="U445" s="211">
        <f t="shared" si="13"/>
        <v>2970.4</v>
      </c>
    </row>
    <row r="446" spans="1:21" x14ac:dyDescent="0.25">
      <c r="A446" s="206"/>
      <c r="B446" s="206"/>
      <c r="C446" s="206"/>
      <c r="D446" s="206"/>
      <c r="E446" s="206"/>
      <c r="F446" s="206"/>
      <c r="G446" s="206" t="s">
        <v>380</v>
      </c>
      <c r="H446" s="206"/>
      <c r="I446" s="228">
        <v>43555</v>
      </c>
      <c r="J446" s="206"/>
      <c r="K446" s="206" t="s">
        <v>1187</v>
      </c>
      <c r="L446" s="206"/>
      <c r="M446" s="206" t="s">
        <v>407</v>
      </c>
      <c r="N446" s="206"/>
      <c r="O446" s="206" t="s">
        <v>1437</v>
      </c>
      <c r="P446" s="206"/>
      <c r="Q446" s="206" t="s">
        <v>116</v>
      </c>
      <c r="R446" s="206"/>
      <c r="S446" s="211">
        <v>-42.06</v>
      </c>
      <c r="T446" s="206"/>
      <c r="U446" s="211">
        <f t="shared" si="13"/>
        <v>2928.34</v>
      </c>
    </row>
    <row r="447" spans="1:21" x14ac:dyDescent="0.25">
      <c r="A447" s="206"/>
      <c r="B447" s="206"/>
      <c r="C447" s="206"/>
      <c r="D447" s="206"/>
      <c r="E447" s="206"/>
      <c r="F447" s="206"/>
      <c r="G447" s="206" t="s">
        <v>380</v>
      </c>
      <c r="H447" s="206"/>
      <c r="I447" s="228">
        <v>43555</v>
      </c>
      <c r="J447" s="206"/>
      <c r="K447" s="206" t="s">
        <v>1187</v>
      </c>
      <c r="L447" s="206"/>
      <c r="M447" s="206" t="s">
        <v>407</v>
      </c>
      <c r="N447" s="206"/>
      <c r="O447" s="206" t="s">
        <v>1438</v>
      </c>
      <c r="P447" s="206"/>
      <c r="Q447" s="206" t="s">
        <v>116</v>
      </c>
      <c r="R447" s="206"/>
      <c r="S447" s="211">
        <v>-923.66</v>
      </c>
      <c r="T447" s="206"/>
      <c r="U447" s="211">
        <f t="shared" si="13"/>
        <v>2004.68</v>
      </c>
    </row>
    <row r="448" spans="1:21" x14ac:dyDescent="0.25">
      <c r="A448" s="206"/>
      <c r="B448" s="206"/>
      <c r="C448" s="206"/>
      <c r="D448" s="206"/>
      <c r="E448" s="206"/>
      <c r="F448" s="206"/>
      <c r="G448" s="206" t="s">
        <v>380</v>
      </c>
      <c r="H448" s="206"/>
      <c r="I448" s="228">
        <v>43555</v>
      </c>
      <c r="J448" s="206"/>
      <c r="K448" s="206" t="s">
        <v>1187</v>
      </c>
      <c r="L448" s="206"/>
      <c r="M448" s="206" t="s">
        <v>407</v>
      </c>
      <c r="N448" s="206"/>
      <c r="O448" s="206" t="s">
        <v>1438</v>
      </c>
      <c r="P448" s="206"/>
      <c r="Q448" s="206" t="s">
        <v>116</v>
      </c>
      <c r="R448" s="206"/>
      <c r="S448" s="211">
        <v>-42.06</v>
      </c>
      <c r="T448" s="206"/>
      <c r="U448" s="211">
        <f t="shared" si="13"/>
        <v>1962.62</v>
      </c>
    </row>
    <row r="449" spans="1:21" x14ac:dyDescent="0.25">
      <c r="A449" s="206"/>
      <c r="B449" s="206"/>
      <c r="C449" s="206"/>
      <c r="D449" s="206"/>
      <c r="E449" s="206"/>
      <c r="F449" s="206"/>
      <c r="G449" s="206" t="s">
        <v>380</v>
      </c>
      <c r="H449" s="206"/>
      <c r="I449" s="228">
        <v>43555</v>
      </c>
      <c r="J449" s="206"/>
      <c r="K449" s="206" t="s">
        <v>1187</v>
      </c>
      <c r="L449" s="206"/>
      <c r="M449" s="206" t="s">
        <v>407</v>
      </c>
      <c r="N449" s="206"/>
      <c r="O449" s="206" t="s">
        <v>1439</v>
      </c>
      <c r="P449" s="206"/>
      <c r="Q449" s="206" t="s">
        <v>116</v>
      </c>
      <c r="R449" s="206"/>
      <c r="S449" s="211">
        <v>-1028.3800000000001</v>
      </c>
      <c r="T449" s="206"/>
      <c r="U449" s="211">
        <f t="shared" si="13"/>
        <v>934.24</v>
      </c>
    </row>
    <row r="450" spans="1:21" x14ac:dyDescent="0.25">
      <c r="A450" s="206"/>
      <c r="B450" s="206"/>
      <c r="C450" s="206"/>
      <c r="D450" s="206"/>
      <c r="E450" s="206"/>
      <c r="F450" s="206"/>
      <c r="G450" s="206" t="s">
        <v>380</v>
      </c>
      <c r="H450" s="206"/>
      <c r="I450" s="228">
        <v>43555</v>
      </c>
      <c r="J450" s="206"/>
      <c r="K450" s="206" t="s">
        <v>1187</v>
      </c>
      <c r="L450" s="206"/>
      <c r="M450" s="206" t="s">
        <v>407</v>
      </c>
      <c r="N450" s="206"/>
      <c r="O450" s="206" t="s">
        <v>1439</v>
      </c>
      <c r="P450" s="206"/>
      <c r="Q450" s="206" t="s">
        <v>116</v>
      </c>
      <c r="R450" s="206"/>
      <c r="S450" s="211">
        <v>-42.06</v>
      </c>
      <c r="T450" s="206"/>
      <c r="U450" s="211">
        <f t="shared" si="13"/>
        <v>892.18</v>
      </c>
    </row>
    <row r="451" spans="1:21" x14ac:dyDescent="0.25">
      <c r="A451" s="206"/>
      <c r="B451" s="206"/>
      <c r="C451" s="206"/>
      <c r="D451" s="206"/>
      <c r="E451" s="206"/>
      <c r="F451" s="206"/>
      <c r="G451" s="206" t="s">
        <v>380</v>
      </c>
      <c r="H451" s="206"/>
      <c r="I451" s="228">
        <v>43555</v>
      </c>
      <c r="J451" s="206"/>
      <c r="K451" s="206" t="s">
        <v>1187</v>
      </c>
      <c r="L451" s="206"/>
      <c r="M451" s="206" t="s">
        <v>407</v>
      </c>
      <c r="N451" s="206"/>
      <c r="O451" s="206" t="s">
        <v>1440</v>
      </c>
      <c r="P451" s="206"/>
      <c r="Q451" s="206" t="s">
        <v>116</v>
      </c>
      <c r="R451" s="206"/>
      <c r="S451" s="211">
        <v>-1351.72</v>
      </c>
      <c r="T451" s="206"/>
      <c r="U451" s="211">
        <f t="shared" si="13"/>
        <v>-459.54</v>
      </c>
    </row>
    <row r="452" spans="1:21" x14ac:dyDescent="0.25">
      <c r="A452" s="206"/>
      <c r="B452" s="206"/>
      <c r="C452" s="206"/>
      <c r="D452" s="206"/>
      <c r="E452" s="206"/>
      <c r="F452" s="206"/>
      <c r="G452" s="206" t="s">
        <v>380</v>
      </c>
      <c r="H452" s="206"/>
      <c r="I452" s="228">
        <v>43555</v>
      </c>
      <c r="J452" s="206"/>
      <c r="K452" s="206" t="s">
        <v>1187</v>
      </c>
      <c r="L452" s="206"/>
      <c r="M452" s="206" t="s">
        <v>407</v>
      </c>
      <c r="N452" s="206"/>
      <c r="O452" s="206" t="s">
        <v>1440</v>
      </c>
      <c r="P452" s="206"/>
      <c r="Q452" s="206" t="s">
        <v>116</v>
      </c>
      <c r="R452" s="206"/>
      <c r="S452" s="211">
        <v>-18.32</v>
      </c>
      <c r="T452" s="206"/>
      <c r="U452" s="211">
        <f t="shared" si="13"/>
        <v>-477.86</v>
      </c>
    </row>
    <row r="453" spans="1:21" x14ac:dyDescent="0.25">
      <c r="A453" s="206"/>
      <c r="B453" s="206"/>
      <c r="C453" s="206"/>
      <c r="D453" s="206"/>
      <c r="E453" s="206"/>
      <c r="F453" s="206"/>
      <c r="G453" s="206" t="s">
        <v>380</v>
      </c>
      <c r="H453" s="206"/>
      <c r="I453" s="228">
        <v>43555</v>
      </c>
      <c r="J453" s="206"/>
      <c r="K453" s="206" t="s">
        <v>1187</v>
      </c>
      <c r="L453" s="206"/>
      <c r="M453" s="206" t="s">
        <v>407</v>
      </c>
      <c r="N453" s="206"/>
      <c r="O453" s="206" t="s">
        <v>1440</v>
      </c>
      <c r="P453" s="206"/>
      <c r="Q453" s="206" t="s">
        <v>116</v>
      </c>
      <c r="R453" s="206"/>
      <c r="S453" s="211">
        <v>-25.61</v>
      </c>
      <c r="T453" s="206"/>
      <c r="U453" s="211">
        <f t="shared" si="13"/>
        <v>-503.47</v>
      </c>
    </row>
    <row r="454" spans="1:21" x14ac:dyDescent="0.25">
      <c r="A454" s="206"/>
      <c r="B454" s="206"/>
      <c r="C454" s="206"/>
      <c r="D454" s="206"/>
      <c r="E454" s="206"/>
      <c r="F454" s="206"/>
      <c r="G454" s="206" t="s">
        <v>380</v>
      </c>
      <c r="H454" s="206"/>
      <c r="I454" s="228">
        <v>43555</v>
      </c>
      <c r="J454" s="206"/>
      <c r="K454" s="206" t="s">
        <v>1187</v>
      </c>
      <c r="L454" s="206"/>
      <c r="M454" s="206" t="s">
        <v>407</v>
      </c>
      <c r="N454" s="206"/>
      <c r="O454" s="206" t="s">
        <v>1440</v>
      </c>
      <c r="P454" s="206"/>
      <c r="Q454" s="206" t="s">
        <v>116</v>
      </c>
      <c r="R454" s="206"/>
      <c r="S454" s="211">
        <v>-166.71</v>
      </c>
      <c r="T454" s="206"/>
      <c r="U454" s="211">
        <f t="shared" si="13"/>
        <v>-670.18</v>
      </c>
    </row>
    <row r="455" spans="1:21" x14ac:dyDescent="0.25">
      <c r="A455" s="206"/>
      <c r="B455" s="206"/>
      <c r="C455" s="206"/>
      <c r="D455" s="206"/>
      <c r="E455" s="206"/>
      <c r="F455" s="206"/>
      <c r="G455" s="206" t="s">
        <v>380</v>
      </c>
      <c r="H455" s="206"/>
      <c r="I455" s="228">
        <v>43555</v>
      </c>
      <c r="J455" s="206"/>
      <c r="K455" s="206" t="s">
        <v>1187</v>
      </c>
      <c r="L455" s="206"/>
      <c r="M455" s="206" t="s">
        <v>407</v>
      </c>
      <c r="N455" s="206"/>
      <c r="O455" s="206" t="s">
        <v>1441</v>
      </c>
      <c r="P455" s="206"/>
      <c r="Q455" s="206" t="s">
        <v>116</v>
      </c>
      <c r="R455" s="206"/>
      <c r="S455" s="211">
        <v>-706.41</v>
      </c>
      <c r="T455" s="206"/>
      <c r="U455" s="211">
        <f t="shared" si="13"/>
        <v>-1376.59</v>
      </c>
    </row>
    <row r="456" spans="1:21" x14ac:dyDescent="0.25">
      <c r="A456" s="206"/>
      <c r="B456" s="206"/>
      <c r="C456" s="206"/>
      <c r="D456" s="206"/>
      <c r="E456" s="206"/>
      <c r="F456" s="206"/>
      <c r="G456" s="206" t="s">
        <v>380</v>
      </c>
      <c r="H456" s="206"/>
      <c r="I456" s="228">
        <v>43555</v>
      </c>
      <c r="J456" s="206"/>
      <c r="K456" s="206" t="s">
        <v>1196</v>
      </c>
      <c r="L456" s="206"/>
      <c r="M456" s="206" t="s">
        <v>353</v>
      </c>
      <c r="N456" s="206"/>
      <c r="O456" s="206" t="s">
        <v>1439</v>
      </c>
      <c r="P456" s="206"/>
      <c r="Q456" s="206" t="s">
        <v>116</v>
      </c>
      <c r="R456" s="206"/>
      <c r="S456" s="211">
        <v>-32.590000000000003</v>
      </c>
      <c r="T456" s="206"/>
      <c r="U456" s="211">
        <f t="shared" si="13"/>
        <v>-1409.18</v>
      </c>
    </row>
    <row r="457" spans="1:21" x14ac:dyDescent="0.25">
      <c r="A457" s="206"/>
      <c r="B457" s="206"/>
      <c r="C457" s="206"/>
      <c r="D457" s="206"/>
      <c r="E457" s="206"/>
      <c r="F457" s="206"/>
      <c r="G457" s="206" t="s">
        <v>380</v>
      </c>
      <c r="H457" s="206"/>
      <c r="I457" s="228">
        <v>43555</v>
      </c>
      <c r="J457" s="206"/>
      <c r="K457" s="206" t="s">
        <v>1196</v>
      </c>
      <c r="L457" s="206"/>
      <c r="M457" s="206" t="s">
        <v>353</v>
      </c>
      <c r="N457" s="206"/>
      <c r="O457" s="206" t="s">
        <v>1440</v>
      </c>
      <c r="P457" s="206"/>
      <c r="Q457" s="206" t="s">
        <v>116</v>
      </c>
      <c r="R457" s="206"/>
      <c r="S457" s="211">
        <v>-32.590000000000003</v>
      </c>
      <c r="T457" s="206"/>
      <c r="U457" s="211">
        <f t="shared" si="13"/>
        <v>-1441.77</v>
      </c>
    </row>
    <row r="458" spans="1:21" x14ac:dyDescent="0.25">
      <c r="A458" s="206"/>
      <c r="B458" s="206"/>
      <c r="C458" s="206"/>
      <c r="D458" s="206"/>
      <c r="E458" s="206"/>
      <c r="F458" s="206"/>
      <c r="G458" s="206" t="s">
        <v>380</v>
      </c>
      <c r="H458" s="206"/>
      <c r="I458" s="228">
        <v>43555</v>
      </c>
      <c r="J458" s="206"/>
      <c r="K458" s="206" t="s">
        <v>1196</v>
      </c>
      <c r="L458" s="206"/>
      <c r="M458" s="206" t="s">
        <v>353</v>
      </c>
      <c r="N458" s="206"/>
      <c r="O458" s="206" t="s">
        <v>1441</v>
      </c>
      <c r="P458" s="206"/>
      <c r="Q458" s="206" t="s">
        <v>116</v>
      </c>
      <c r="R458" s="206"/>
      <c r="S458" s="211">
        <v>-32.590000000000003</v>
      </c>
      <c r="T458" s="206"/>
      <c r="U458" s="211">
        <f t="shared" si="13"/>
        <v>-1474.36</v>
      </c>
    </row>
    <row r="459" spans="1:21" ht="15.75" thickBot="1" x14ac:dyDescent="0.3">
      <c r="A459" s="206"/>
      <c r="B459" s="206"/>
      <c r="C459" s="206"/>
      <c r="D459" s="206"/>
      <c r="E459" s="206"/>
      <c r="F459" s="206"/>
      <c r="G459" s="206" t="s">
        <v>380</v>
      </c>
      <c r="H459" s="206"/>
      <c r="I459" s="228">
        <v>43555</v>
      </c>
      <c r="J459" s="206"/>
      <c r="K459" s="206" t="s">
        <v>1196</v>
      </c>
      <c r="L459" s="206"/>
      <c r="M459" s="206" t="s">
        <v>353</v>
      </c>
      <c r="N459" s="206"/>
      <c r="O459" s="206" t="s">
        <v>1442</v>
      </c>
      <c r="P459" s="206"/>
      <c r="Q459" s="206" t="s">
        <v>116</v>
      </c>
      <c r="R459" s="206"/>
      <c r="S459" s="209">
        <v>-32.590000000000003</v>
      </c>
      <c r="T459" s="206"/>
      <c r="U459" s="209">
        <f t="shared" si="13"/>
        <v>-1506.95</v>
      </c>
    </row>
    <row r="460" spans="1:21" ht="15.75" thickBot="1" x14ac:dyDescent="0.3">
      <c r="A460" s="206"/>
      <c r="B460" s="206"/>
      <c r="C460" s="206"/>
      <c r="D460" s="206" t="s">
        <v>480</v>
      </c>
      <c r="E460" s="206"/>
      <c r="F460" s="206"/>
      <c r="G460" s="206"/>
      <c r="H460" s="206"/>
      <c r="I460" s="228"/>
      <c r="J460" s="206"/>
      <c r="K460" s="206"/>
      <c r="L460" s="206"/>
      <c r="M460" s="206"/>
      <c r="N460" s="206"/>
      <c r="O460" s="206"/>
      <c r="P460" s="206"/>
      <c r="Q460" s="206"/>
      <c r="R460" s="206"/>
      <c r="S460" s="215">
        <f>ROUND(SUM(S435:S459),5)</f>
        <v>-7217.15</v>
      </c>
      <c r="T460" s="206"/>
      <c r="U460" s="215">
        <f>U459</f>
        <v>-1506.95</v>
      </c>
    </row>
    <row r="461" spans="1:21" x14ac:dyDescent="0.25">
      <c r="A461" s="206"/>
      <c r="B461" s="206"/>
      <c r="C461" s="206" t="s">
        <v>481</v>
      </c>
      <c r="D461" s="206"/>
      <c r="E461" s="206"/>
      <c r="F461" s="206"/>
      <c r="G461" s="206"/>
      <c r="H461" s="206"/>
      <c r="I461" s="228"/>
      <c r="J461" s="206"/>
      <c r="K461" s="206"/>
      <c r="L461" s="206"/>
      <c r="M461" s="206"/>
      <c r="N461" s="206"/>
      <c r="O461" s="206"/>
      <c r="P461" s="206"/>
      <c r="Q461" s="206"/>
      <c r="R461" s="206"/>
      <c r="S461" s="211">
        <f>ROUND(S432+S434+S460,5)</f>
        <v>-7217.15</v>
      </c>
      <c r="T461" s="206"/>
      <c r="U461" s="211">
        <f>ROUND(U432+U434+U460,5)</f>
        <v>-1506.95</v>
      </c>
    </row>
    <row r="462" spans="1:21" x14ac:dyDescent="0.25">
      <c r="A462" s="203"/>
      <c r="B462" s="203"/>
      <c r="C462" s="203" t="s">
        <v>482</v>
      </c>
      <c r="D462" s="203"/>
      <c r="E462" s="203"/>
      <c r="F462" s="203"/>
      <c r="G462" s="203"/>
      <c r="H462" s="203"/>
      <c r="I462" s="227"/>
      <c r="J462" s="203"/>
      <c r="K462" s="203"/>
      <c r="L462" s="203"/>
      <c r="M462" s="203"/>
      <c r="N462" s="203"/>
      <c r="O462" s="203"/>
      <c r="P462" s="203"/>
      <c r="Q462" s="203"/>
      <c r="R462" s="203"/>
      <c r="S462" s="229"/>
      <c r="T462" s="203"/>
      <c r="U462" s="229">
        <v>0</v>
      </c>
    </row>
    <row r="463" spans="1:21" x14ac:dyDescent="0.25">
      <c r="A463" s="203"/>
      <c r="B463" s="203"/>
      <c r="C463" s="203"/>
      <c r="D463" s="203" t="s">
        <v>483</v>
      </c>
      <c r="E463" s="203"/>
      <c r="F463" s="203"/>
      <c r="G463" s="203"/>
      <c r="H463" s="203"/>
      <c r="I463" s="227"/>
      <c r="J463" s="203"/>
      <c r="K463" s="203"/>
      <c r="L463" s="203"/>
      <c r="M463" s="203"/>
      <c r="N463" s="203"/>
      <c r="O463" s="203"/>
      <c r="P463" s="203"/>
      <c r="Q463" s="203"/>
      <c r="R463" s="203"/>
      <c r="S463" s="229"/>
      <c r="T463" s="203"/>
      <c r="U463" s="229">
        <v>0</v>
      </c>
    </row>
    <row r="464" spans="1:21" x14ac:dyDescent="0.25">
      <c r="A464" s="206"/>
      <c r="B464" s="206"/>
      <c r="C464" s="206"/>
      <c r="D464" s="206" t="s">
        <v>484</v>
      </c>
      <c r="E464" s="206"/>
      <c r="F464" s="206"/>
      <c r="G464" s="206"/>
      <c r="H464" s="206"/>
      <c r="I464" s="228"/>
      <c r="J464" s="206"/>
      <c r="K464" s="206"/>
      <c r="L464" s="206"/>
      <c r="M464" s="206"/>
      <c r="N464" s="206"/>
      <c r="O464" s="206"/>
      <c r="P464" s="206"/>
      <c r="Q464" s="206"/>
      <c r="R464" s="206"/>
      <c r="S464" s="211"/>
      <c r="T464" s="206"/>
      <c r="U464" s="211">
        <f>U463</f>
        <v>0</v>
      </c>
    </row>
    <row r="465" spans="1:21" x14ac:dyDescent="0.25">
      <c r="A465" s="203"/>
      <c r="B465" s="203"/>
      <c r="C465" s="203"/>
      <c r="D465" s="203" t="s">
        <v>485</v>
      </c>
      <c r="E465" s="203"/>
      <c r="F465" s="203"/>
      <c r="G465" s="203"/>
      <c r="H465" s="203"/>
      <c r="I465" s="227"/>
      <c r="J465" s="203"/>
      <c r="K465" s="203"/>
      <c r="L465" s="203"/>
      <c r="M465" s="203"/>
      <c r="N465" s="203"/>
      <c r="O465" s="203"/>
      <c r="P465" s="203"/>
      <c r="Q465" s="203"/>
      <c r="R465" s="203"/>
      <c r="S465" s="229"/>
      <c r="T465" s="203"/>
      <c r="U465" s="229">
        <v>0</v>
      </c>
    </row>
    <row r="466" spans="1:21" x14ac:dyDescent="0.25">
      <c r="A466" s="206"/>
      <c r="B466" s="206"/>
      <c r="C466" s="206"/>
      <c r="D466" s="206" t="s">
        <v>486</v>
      </c>
      <c r="E466" s="206"/>
      <c r="F466" s="206"/>
      <c r="G466" s="206"/>
      <c r="H466" s="206"/>
      <c r="I466" s="228"/>
      <c r="J466" s="206"/>
      <c r="K466" s="206"/>
      <c r="L466" s="206"/>
      <c r="M466" s="206"/>
      <c r="N466" s="206"/>
      <c r="O466" s="206"/>
      <c r="P466" s="206"/>
      <c r="Q466" s="206"/>
      <c r="R466" s="206"/>
      <c r="S466" s="211"/>
      <c r="T466" s="206"/>
      <c r="U466" s="211">
        <f>U465</f>
        <v>0</v>
      </c>
    </row>
    <row r="467" spans="1:21" x14ac:dyDescent="0.25">
      <c r="A467" s="203"/>
      <c r="B467" s="203"/>
      <c r="C467" s="203"/>
      <c r="D467" s="203" t="s">
        <v>487</v>
      </c>
      <c r="E467" s="203"/>
      <c r="F467" s="203"/>
      <c r="G467" s="203"/>
      <c r="H467" s="203"/>
      <c r="I467" s="227"/>
      <c r="J467" s="203"/>
      <c r="K467" s="203"/>
      <c r="L467" s="203"/>
      <c r="M467" s="203"/>
      <c r="N467" s="203"/>
      <c r="O467" s="203"/>
      <c r="P467" s="203"/>
      <c r="Q467" s="203"/>
      <c r="R467" s="203"/>
      <c r="S467" s="229"/>
      <c r="T467" s="203"/>
      <c r="U467" s="229">
        <v>0</v>
      </c>
    </row>
    <row r="468" spans="1:21" x14ac:dyDescent="0.25">
      <c r="A468" s="206"/>
      <c r="B468" s="206"/>
      <c r="C468" s="206"/>
      <c r="D468" s="206" t="s">
        <v>488</v>
      </c>
      <c r="E468" s="206"/>
      <c r="F468" s="206"/>
      <c r="G468" s="206"/>
      <c r="H468" s="206"/>
      <c r="I468" s="228"/>
      <c r="J468" s="206"/>
      <c r="K468" s="206"/>
      <c r="L468" s="206"/>
      <c r="M468" s="206"/>
      <c r="N468" s="206"/>
      <c r="O468" s="206"/>
      <c r="P468" s="206"/>
      <c r="Q468" s="206"/>
      <c r="R468" s="206"/>
      <c r="S468" s="211"/>
      <c r="T468" s="206"/>
      <c r="U468" s="211">
        <f>U467</f>
        <v>0</v>
      </c>
    </row>
    <row r="469" spans="1:21" x14ac:dyDescent="0.25">
      <c r="A469" s="203"/>
      <c r="B469" s="203"/>
      <c r="C469" s="203"/>
      <c r="D469" s="203" t="s">
        <v>489</v>
      </c>
      <c r="E469" s="203"/>
      <c r="F469" s="203"/>
      <c r="G469" s="203"/>
      <c r="H469" s="203"/>
      <c r="I469" s="227"/>
      <c r="J469" s="203"/>
      <c r="K469" s="203"/>
      <c r="L469" s="203"/>
      <c r="M469" s="203"/>
      <c r="N469" s="203"/>
      <c r="O469" s="203"/>
      <c r="P469" s="203"/>
      <c r="Q469" s="203"/>
      <c r="R469" s="203"/>
      <c r="S469" s="229"/>
      <c r="T469" s="203"/>
      <c r="U469" s="229">
        <v>0</v>
      </c>
    </row>
    <row r="470" spans="1:21" x14ac:dyDescent="0.25">
      <c r="A470" s="206"/>
      <c r="B470" s="206"/>
      <c r="C470" s="206"/>
      <c r="D470" s="206" t="s">
        <v>490</v>
      </c>
      <c r="E470" s="206"/>
      <c r="F470" s="206"/>
      <c r="G470" s="206"/>
      <c r="H470" s="206"/>
      <c r="I470" s="228"/>
      <c r="J470" s="206"/>
      <c r="K470" s="206"/>
      <c r="L470" s="206"/>
      <c r="M470" s="206"/>
      <c r="N470" s="206"/>
      <c r="O470" s="206"/>
      <c r="P470" s="206"/>
      <c r="Q470" s="206"/>
      <c r="R470" s="206"/>
      <c r="S470" s="211"/>
      <c r="T470" s="206"/>
      <c r="U470" s="211">
        <f>U469</f>
        <v>0</v>
      </c>
    </row>
    <row r="471" spans="1:21" x14ac:dyDescent="0.25">
      <c r="A471" s="203"/>
      <c r="B471" s="203"/>
      <c r="C471" s="203"/>
      <c r="D471" s="203" t="s">
        <v>491</v>
      </c>
      <c r="E471" s="203"/>
      <c r="F471" s="203"/>
      <c r="G471" s="203"/>
      <c r="H471" s="203"/>
      <c r="I471" s="227"/>
      <c r="J471" s="203"/>
      <c r="K471" s="203"/>
      <c r="L471" s="203"/>
      <c r="M471" s="203"/>
      <c r="N471" s="203"/>
      <c r="O471" s="203"/>
      <c r="P471" s="203"/>
      <c r="Q471" s="203"/>
      <c r="R471" s="203"/>
      <c r="S471" s="229"/>
      <c r="T471" s="203"/>
      <c r="U471" s="229">
        <v>0</v>
      </c>
    </row>
    <row r="472" spans="1:21" x14ac:dyDescent="0.25">
      <c r="A472" s="206"/>
      <c r="B472" s="206"/>
      <c r="C472" s="206"/>
      <c r="D472" s="206" t="s">
        <v>492</v>
      </c>
      <c r="E472" s="206"/>
      <c r="F472" s="206"/>
      <c r="G472" s="206"/>
      <c r="H472" s="206"/>
      <c r="I472" s="228"/>
      <c r="J472" s="206"/>
      <c r="K472" s="206"/>
      <c r="L472" s="206"/>
      <c r="M472" s="206"/>
      <c r="N472" s="206"/>
      <c r="O472" s="206"/>
      <c r="P472" s="206"/>
      <c r="Q472" s="206"/>
      <c r="R472" s="206"/>
      <c r="S472" s="211"/>
      <c r="T472" s="206"/>
      <c r="U472" s="211">
        <f>U471</f>
        <v>0</v>
      </c>
    </row>
    <row r="473" spans="1:21" x14ac:dyDescent="0.25">
      <c r="A473" s="203"/>
      <c r="B473" s="203"/>
      <c r="C473" s="203"/>
      <c r="D473" s="203" t="s">
        <v>493</v>
      </c>
      <c r="E473" s="203"/>
      <c r="F473" s="203"/>
      <c r="G473" s="203"/>
      <c r="H473" s="203"/>
      <c r="I473" s="227"/>
      <c r="J473" s="203"/>
      <c r="K473" s="203"/>
      <c r="L473" s="203"/>
      <c r="M473" s="203"/>
      <c r="N473" s="203"/>
      <c r="O473" s="203"/>
      <c r="P473" s="203"/>
      <c r="Q473" s="203"/>
      <c r="R473" s="203"/>
      <c r="S473" s="229"/>
      <c r="T473" s="203"/>
      <c r="U473" s="229">
        <v>0</v>
      </c>
    </row>
    <row r="474" spans="1:21" x14ac:dyDescent="0.25">
      <c r="A474" s="206"/>
      <c r="B474" s="206"/>
      <c r="C474" s="206"/>
      <c r="D474" s="206" t="s">
        <v>494</v>
      </c>
      <c r="E474" s="206"/>
      <c r="F474" s="206"/>
      <c r="G474" s="206"/>
      <c r="H474" s="206"/>
      <c r="I474" s="228"/>
      <c r="J474" s="206"/>
      <c r="K474" s="206"/>
      <c r="L474" s="206"/>
      <c r="M474" s="206"/>
      <c r="N474" s="206"/>
      <c r="O474" s="206"/>
      <c r="P474" s="206"/>
      <c r="Q474" s="206"/>
      <c r="R474" s="206"/>
      <c r="S474" s="211"/>
      <c r="T474" s="206"/>
      <c r="U474" s="211">
        <f>U473</f>
        <v>0</v>
      </c>
    </row>
    <row r="475" spans="1:21" x14ac:dyDescent="0.25">
      <c r="A475" s="203"/>
      <c r="B475" s="203"/>
      <c r="C475" s="203"/>
      <c r="D475" s="203" t="s">
        <v>495</v>
      </c>
      <c r="E475" s="203"/>
      <c r="F475" s="203"/>
      <c r="G475" s="203"/>
      <c r="H475" s="203"/>
      <c r="I475" s="227"/>
      <c r="J475" s="203"/>
      <c r="K475" s="203"/>
      <c r="L475" s="203"/>
      <c r="M475" s="203"/>
      <c r="N475" s="203"/>
      <c r="O475" s="203"/>
      <c r="P475" s="203"/>
      <c r="Q475" s="203"/>
      <c r="R475" s="203"/>
      <c r="S475" s="229"/>
      <c r="T475" s="203"/>
      <c r="U475" s="229">
        <v>0</v>
      </c>
    </row>
    <row r="476" spans="1:21" x14ac:dyDescent="0.25">
      <c r="A476" s="206"/>
      <c r="B476" s="206"/>
      <c r="C476" s="206"/>
      <c r="D476" s="206" t="s">
        <v>496</v>
      </c>
      <c r="E476" s="206"/>
      <c r="F476" s="206"/>
      <c r="G476" s="206"/>
      <c r="H476" s="206"/>
      <c r="I476" s="228"/>
      <c r="J476" s="206"/>
      <c r="K476" s="206"/>
      <c r="L476" s="206"/>
      <c r="M476" s="206"/>
      <c r="N476" s="206"/>
      <c r="O476" s="206"/>
      <c r="P476" s="206"/>
      <c r="Q476" s="206"/>
      <c r="R476" s="206"/>
      <c r="S476" s="211"/>
      <c r="T476" s="206"/>
      <c r="U476" s="211">
        <f>U475</f>
        <v>0</v>
      </c>
    </row>
    <row r="477" spans="1:21" x14ac:dyDescent="0.25">
      <c r="A477" s="203"/>
      <c r="B477" s="203"/>
      <c r="C477" s="203"/>
      <c r="D477" s="203" t="s">
        <v>497</v>
      </c>
      <c r="E477" s="203"/>
      <c r="F477" s="203"/>
      <c r="G477" s="203"/>
      <c r="H477" s="203"/>
      <c r="I477" s="227"/>
      <c r="J477" s="203"/>
      <c r="K477" s="203"/>
      <c r="L477" s="203"/>
      <c r="M477" s="203"/>
      <c r="N477" s="203"/>
      <c r="O477" s="203"/>
      <c r="P477" s="203"/>
      <c r="Q477" s="203"/>
      <c r="R477" s="203"/>
      <c r="S477" s="229"/>
      <c r="T477" s="203"/>
      <c r="U477" s="229">
        <v>0</v>
      </c>
    </row>
    <row r="478" spans="1:21" x14ac:dyDescent="0.25">
      <c r="A478" s="206"/>
      <c r="B478" s="206"/>
      <c r="C478" s="206"/>
      <c r="D478" s="206" t="s">
        <v>498</v>
      </c>
      <c r="E478" s="206"/>
      <c r="F478" s="206"/>
      <c r="G478" s="206"/>
      <c r="H478" s="206"/>
      <c r="I478" s="228"/>
      <c r="J478" s="206"/>
      <c r="K478" s="206"/>
      <c r="L478" s="206"/>
      <c r="M478" s="206"/>
      <c r="N478" s="206"/>
      <c r="O478" s="206"/>
      <c r="P478" s="206"/>
      <c r="Q478" s="206"/>
      <c r="R478" s="206"/>
      <c r="S478" s="211"/>
      <c r="T478" s="206"/>
      <c r="U478" s="211">
        <f>U477</f>
        <v>0</v>
      </c>
    </row>
    <row r="479" spans="1:21" x14ac:dyDescent="0.25">
      <c r="A479" s="203"/>
      <c r="B479" s="203"/>
      <c r="C479" s="203"/>
      <c r="D479" s="203" t="s">
        <v>499</v>
      </c>
      <c r="E479" s="203"/>
      <c r="F479" s="203"/>
      <c r="G479" s="203"/>
      <c r="H479" s="203"/>
      <c r="I479" s="227"/>
      <c r="J479" s="203"/>
      <c r="K479" s="203"/>
      <c r="L479" s="203"/>
      <c r="M479" s="203"/>
      <c r="N479" s="203"/>
      <c r="O479" s="203"/>
      <c r="P479" s="203"/>
      <c r="Q479" s="203"/>
      <c r="R479" s="203"/>
      <c r="S479" s="229"/>
      <c r="T479" s="203"/>
      <c r="U479" s="229">
        <v>0</v>
      </c>
    </row>
    <row r="480" spans="1:21" x14ac:dyDescent="0.25">
      <c r="A480" s="206"/>
      <c r="B480" s="206"/>
      <c r="C480" s="206"/>
      <c r="D480" s="206" t="s">
        <v>500</v>
      </c>
      <c r="E480" s="206"/>
      <c r="F480" s="206"/>
      <c r="G480" s="206"/>
      <c r="H480" s="206"/>
      <c r="I480" s="228"/>
      <c r="J480" s="206"/>
      <c r="K480" s="206"/>
      <c r="L480" s="206"/>
      <c r="M480" s="206"/>
      <c r="N480" s="206"/>
      <c r="O480" s="206"/>
      <c r="P480" s="206"/>
      <c r="Q480" s="206"/>
      <c r="R480" s="206"/>
      <c r="S480" s="211"/>
      <c r="T480" s="206"/>
      <c r="U480" s="211">
        <f>U479</f>
        <v>0</v>
      </c>
    </row>
    <row r="481" spans="1:21" x14ac:dyDescent="0.25">
      <c r="A481" s="203"/>
      <c r="B481" s="203"/>
      <c r="C481" s="203"/>
      <c r="D481" s="203" t="s">
        <v>501</v>
      </c>
      <c r="E481" s="203"/>
      <c r="F481" s="203"/>
      <c r="G481" s="203"/>
      <c r="H481" s="203"/>
      <c r="I481" s="227"/>
      <c r="J481" s="203"/>
      <c r="K481" s="203"/>
      <c r="L481" s="203"/>
      <c r="M481" s="203"/>
      <c r="N481" s="203"/>
      <c r="O481" s="203"/>
      <c r="P481" s="203"/>
      <c r="Q481" s="203"/>
      <c r="R481" s="203"/>
      <c r="S481" s="229"/>
      <c r="T481" s="203"/>
      <c r="U481" s="229">
        <v>0</v>
      </c>
    </row>
    <row r="482" spans="1:21" ht="15.75" thickBot="1" x14ac:dyDescent="0.3">
      <c r="A482" s="206"/>
      <c r="B482" s="206"/>
      <c r="C482" s="206"/>
      <c r="D482" s="206" t="s">
        <v>502</v>
      </c>
      <c r="E482" s="206"/>
      <c r="F482" s="206"/>
      <c r="G482" s="206"/>
      <c r="H482" s="206"/>
      <c r="I482" s="228"/>
      <c r="J482" s="206"/>
      <c r="K482" s="206"/>
      <c r="L482" s="206"/>
      <c r="M482" s="206"/>
      <c r="N482" s="206"/>
      <c r="O482" s="206"/>
      <c r="P482" s="206"/>
      <c r="Q482" s="206"/>
      <c r="R482" s="206"/>
      <c r="S482" s="213"/>
      <c r="T482" s="206"/>
      <c r="U482" s="213">
        <f>U481</f>
        <v>0</v>
      </c>
    </row>
    <row r="483" spans="1:21" x14ac:dyDescent="0.25">
      <c r="A483" s="206"/>
      <c r="B483" s="206"/>
      <c r="C483" s="206" t="s">
        <v>503</v>
      </c>
      <c r="D483" s="206"/>
      <c r="E483" s="206"/>
      <c r="F483" s="206"/>
      <c r="G483" s="206"/>
      <c r="H483" s="206"/>
      <c r="I483" s="228"/>
      <c r="J483" s="206"/>
      <c r="K483" s="206"/>
      <c r="L483" s="206"/>
      <c r="M483" s="206"/>
      <c r="N483" s="206"/>
      <c r="O483" s="206"/>
      <c r="P483" s="206"/>
      <c r="Q483" s="206"/>
      <c r="R483" s="206"/>
      <c r="S483" s="211"/>
      <c r="T483" s="206"/>
      <c r="U483" s="211">
        <f>ROUND(U464+U466+U468+U470+U472+U474+U476+U478+U480+U482,5)</f>
        <v>0</v>
      </c>
    </row>
    <row r="484" spans="1:21" x14ac:dyDescent="0.25">
      <c r="A484" s="203"/>
      <c r="B484" s="203"/>
      <c r="C484" s="203" t="s">
        <v>458</v>
      </c>
      <c r="D484" s="203"/>
      <c r="E484" s="203"/>
      <c r="F484" s="203"/>
      <c r="G484" s="203"/>
      <c r="H484" s="203"/>
      <c r="I484" s="227"/>
      <c r="J484" s="203"/>
      <c r="K484" s="203"/>
      <c r="L484" s="203"/>
      <c r="M484" s="203"/>
      <c r="N484" s="203"/>
      <c r="O484" s="203"/>
      <c r="P484" s="203"/>
      <c r="Q484" s="203"/>
      <c r="R484" s="203"/>
      <c r="S484" s="229"/>
      <c r="T484" s="203"/>
      <c r="U484" s="229">
        <v>1265.55</v>
      </c>
    </row>
    <row r="485" spans="1:21" x14ac:dyDescent="0.25">
      <c r="A485" s="206"/>
      <c r="B485" s="206"/>
      <c r="C485" s="206"/>
      <c r="D485" s="206"/>
      <c r="E485" s="206"/>
      <c r="F485" s="206"/>
      <c r="G485" s="206" t="s">
        <v>457</v>
      </c>
      <c r="H485" s="206"/>
      <c r="I485" s="228">
        <v>43552</v>
      </c>
      <c r="J485" s="206"/>
      <c r="K485" s="206" t="s">
        <v>1162</v>
      </c>
      <c r="L485" s="206"/>
      <c r="M485" s="206" t="s">
        <v>348</v>
      </c>
      <c r="N485" s="206"/>
      <c r="O485" s="206" t="s">
        <v>1443</v>
      </c>
      <c r="P485" s="206"/>
      <c r="Q485" s="206" t="s">
        <v>321</v>
      </c>
      <c r="R485" s="206"/>
      <c r="S485" s="211">
        <v>844.87</v>
      </c>
      <c r="T485" s="206"/>
      <c r="U485" s="211">
        <f t="shared" ref="U485:U495" si="14">ROUND(U484+S485,5)</f>
        <v>2110.42</v>
      </c>
    </row>
    <row r="486" spans="1:21" x14ac:dyDescent="0.25">
      <c r="A486" s="206"/>
      <c r="B486" s="206"/>
      <c r="C486" s="206"/>
      <c r="D486" s="206"/>
      <c r="E486" s="206"/>
      <c r="F486" s="206"/>
      <c r="G486" s="206" t="s">
        <v>380</v>
      </c>
      <c r="H486" s="206"/>
      <c r="I486" s="228">
        <v>43553</v>
      </c>
      <c r="J486" s="206"/>
      <c r="K486" s="206" t="s">
        <v>1431</v>
      </c>
      <c r="L486" s="206"/>
      <c r="M486" s="206" t="s">
        <v>348</v>
      </c>
      <c r="N486" s="206"/>
      <c r="O486" s="206" t="s">
        <v>1444</v>
      </c>
      <c r="P486" s="206"/>
      <c r="Q486" s="206" t="s">
        <v>106</v>
      </c>
      <c r="R486" s="206"/>
      <c r="S486" s="211">
        <v>-634.14</v>
      </c>
      <c r="T486" s="206"/>
      <c r="U486" s="211">
        <f t="shared" si="14"/>
        <v>1476.28</v>
      </c>
    </row>
    <row r="487" spans="1:21" x14ac:dyDescent="0.25">
      <c r="A487" s="206"/>
      <c r="B487" s="206"/>
      <c r="C487" s="206"/>
      <c r="D487" s="206"/>
      <c r="E487" s="206"/>
      <c r="F487" s="206"/>
      <c r="G487" s="206" t="s">
        <v>380</v>
      </c>
      <c r="H487" s="206"/>
      <c r="I487" s="228">
        <v>43555</v>
      </c>
      <c r="J487" s="206"/>
      <c r="K487" s="206" t="s">
        <v>1227</v>
      </c>
      <c r="L487" s="206"/>
      <c r="M487" s="206" t="s">
        <v>348</v>
      </c>
      <c r="N487" s="206"/>
      <c r="O487" s="206" t="s">
        <v>1445</v>
      </c>
      <c r="P487" s="206"/>
      <c r="Q487" s="206" t="s">
        <v>116</v>
      </c>
      <c r="R487" s="206"/>
      <c r="S487" s="211">
        <v>-42.12</v>
      </c>
      <c r="T487" s="206"/>
      <c r="U487" s="211">
        <f t="shared" si="14"/>
        <v>1434.16</v>
      </c>
    </row>
    <row r="488" spans="1:21" x14ac:dyDescent="0.25">
      <c r="A488" s="206"/>
      <c r="B488" s="206"/>
      <c r="C488" s="206"/>
      <c r="D488" s="206"/>
      <c r="E488" s="206"/>
      <c r="F488" s="206"/>
      <c r="G488" s="206" t="s">
        <v>380</v>
      </c>
      <c r="H488" s="206"/>
      <c r="I488" s="228">
        <v>43555</v>
      </c>
      <c r="J488" s="206"/>
      <c r="K488" s="206" t="s">
        <v>1227</v>
      </c>
      <c r="L488" s="206"/>
      <c r="M488" s="206" t="s">
        <v>348</v>
      </c>
      <c r="N488" s="206"/>
      <c r="O488" s="206" t="s">
        <v>1446</v>
      </c>
      <c r="P488" s="206"/>
      <c r="Q488" s="206" t="s">
        <v>116</v>
      </c>
      <c r="R488" s="206"/>
      <c r="S488" s="211">
        <v>-267.02</v>
      </c>
      <c r="T488" s="206"/>
      <c r="U488" s="211">
        <f t="shared" si="14"/>
        <v>1167.1400000000001</v>
      </c>
    </row>
    <row r="489" spans="1:21" x14ac:dyDescent="0.25">
      <c r="A489" s="206"/>
      <c r="B489" s="206"/>
      <c r="C489" s="206"/>
      <c r="D489" s="206"/>
      <c r="E489" s="206"/>
      <c r="F489" s="206"/>
      <c r="G489" s="206" t="s">
        <v>380</v>
      </c>
      <c r="H489" s="206"/>
      <c r="I489" s="228">
        <v>43555</v>
      </c>
      <c r="J489" s="206"/>
      <c r="K489" s="206" t="s">
        <v>1227</v>
      </c>
      <c r="L489" s="206"/>
      <c r="M489" s="206" t="s">
        <v>348</v>
      </c>
      <c r="N489" s="206"/>
      <c r="O489" s="206" t="s">
        <v>1447</v>
      </c>
      <c r="P489" s="206"/>
      <c r="Q489" s="206" t="s">
        <v>116</v>
      </c>
      <c r="R489" s="206"/>
      <c r="S489" s="211">
        <v>-267.02</v>
      </c>
      <c r="T489" s="206"/>
      <c r="U489" s="211">
        <f t="shared" si="14"/>
        <v>900.12</v>
      </c>
    </row>
    <row r="490" spans="1:21" x14ac:dyDescent="0.25">
      <c r="A490" s="206"/>
      <c r="B490" s="206"/>
      <c r="C490" s="206"/>
      <c r="D490" s="206"/>
      <c r="E490" s="206"/>
      <c r="F490" s="206"/>
      <c r="G490" s="206" t="s">
        <v>380</v>
      </c>
      <c r="H490" s="206"/>
      <c r="I490" s="228">
        <v>43555</v>
      </c>
      <c r="J490" s="206"/>
      <c r="K490" s="206" t="s">
        <v>1227</v>
      </c>
      <c r="L490" s="206"/>
      <c r="M490" s="206" t="s">
        <v>348</v>
      </c>
      <c r="N490" s="206"/>
      <c r="O490" s="206" t="s">
        <v>1448</v>
      </c>
      <c r="P490" s="206"/>
      <c r="Q490" s="206" t="s">
        <v>116</v>
      </c>
      <c r="R490" s="206"/>
      <c r="S490" s="211">
        <v>-267.02</v>
      </c>
      <c r="T490" s="206"/>
      <c r="U490" s="211">
        <f t="shared" si="14"/>
        <v>633.1</v>
      </c>
    </row>
    <row r="491" spans="1:21" x14ac:dyDescent="0.25">
      <c r="A491" s="206"/>
      <c r="B491" s="206"/>
      <c r="C491" s="206"/>
      <c r="D491" s="206"/>
      <c r="E491" s="206"/>
      <c r="F491" s="206"/>
      <c r="G491" s="206" t="s">
        <v>380</v>
      </c>
      <c r="H491" s="206"/>
      <c r="I491" s="228">
        <v>43555</v>
      </c>
      <c r="J491" s="206"/>
      <c r="K491" s="206" t="s">
        <v>1227</v>
      </c>
      <c r="L491" s="206"/>
      <c r="M491" s="206" t="s">
        <v>348</v>
      </c>
      <c r="N491" s="206"/>
      <c r="O491" s="206" t="s">
        <v>1449</v>
      </c>
      <c r="P491" s="206"/>
      <c r="Q491" s="206" t="s">
        <v>116</v>
      </c>
      <c r="R491" s="206"/>
      <c r="S491" s="211">
        <v>-43.03</v>
      </c>
      <c r="T491" s="206"/>
      <c r="U491" s="211">
        <f t="shared" si="14"/>
        <v>590.07000000000005</v>
      </c>
    </row>
    <row r="492" spans="1:21" x14ac:dyDescent="0.25">
      <c r="A492" s="206"/>
      <c r="B492" s="206"/>
      <c r="C492" s="206"/>
      <c r="D492" s="206"/>
      <c r="E492" s="206"/>
      <c r="F492" s="206"/>
      <c r="G492" s="206" t="s">
        <v>380</v>
      </c>
      <c r="H492" s="206"/>
      <c r="I492" s="228">
        <v>43555</v>
      </c>
      <c r="J492" s="206"/>
      <c r="K492" s="206" t="s">
        <v>1227</v>
      </c>
      <c r="L492" s="206"/>
      <c r="M492" s="206" t="s">
        <v>348</v>
      </c>
      <c r="N492" s="206"/>
      <c r="O492" s="206" t="s">
        <v>1450</v>
      </c>
      <c r="P492" s="206"/>
      <c r="Q492" s="206" t="s">
        <v>116</v>
      </c>
      <c r="R492" s="206"/>
      <c r="S492" s="211">
        <v>-210.73</v>
      </c>
      <c r="T492" s="206"/>
      <c r="U492" s="211">
        <f t="shared" si="14"/>
        <v>379.34</v>
      </c>
    </row>
    <row r="493" spans="1:21" x14ac:dyDescent="0.25">
      <c r="A493" s="206"/>
      <c r="B493" s="206"/>
      <c r="C493" s="206"/>
      <c r="D493" s="206"/>
      <c r="E493" s="206"/>
      <c r="F493" s="206"/>
      <c r="G493" s="206" t="s">
        <v>380</v>
      </c>
      <c r="H493" s="206"/>
      <c r="I493" s="228">
        <v>43555</v>
      </c>
      <c r="J493" s="206"/>
      <c r="K493" s="206" t="s">
        <v>1227</v>
      </c>
      <c r="L493" s="206"/>
      <c r="M493" s="206" t="s">
        <v>348</v>
      </c>
      <c r="N493" s="206"/>
      <c r="O493" s="206" t="s">
        <v>1451</v>
      </c>
      <c r="P493" s="206"/>
      <c r="Q493" s="206" t="s">
        <v>116</v>
      </c>
      <c r="R493" s="206"/>
      <c r="S493" s="211">
        <v>-210.73</v>
      </c>
      <c r="T493" s="206"/>
      <c r="U493" s="211">
        <f t="shared" si="14"/>
        <v>168.61</v>
      </c>
    </row>
    <row r="494" spans="1:21" x14ac:dyDescent="0.25">
      <c r="A494" s="206"/>
      <c r="B494" s="206"/>
      <c r="C494" s="206"/>
      <c r="D494" s="206"/>
      <c r="E494" s="206"/>
      <c r="F494" s="206"/>
      <c r="G494" s="206" t="s">
        <v>380</v>
      </c>
      <c r="H494" s="206"/>
      <c r="I494" s="228">
        <v>43555</v>
      </c>
      <c r="J494" s="206"/>
      <c r="K494" s="206" t="s">
        <v>1227</v>
      </c>
      <c r="L494" s="206"/>
      <c r="M494" s="206" t="s">
        <v>348</v>
      </c>
      <c r="N494" s="206"/>
      <c r="O494" s="206" t="s">
        <v>1452</v>
      </c>
      <c r="P494" s="206"/>
      <c r="Q494" s="206" t="s">
        <v>116</v>
      </c>
      <c r="R494" s="206"/>
      <c r="S494" s="211">
        <v>-210.73</v>
      </c>
      <c r="T494" s="206"/>
      <c r="U494" s="211">
        <f t="shared" si="14"/>
        <v>-42.12</v>
      </c>
    </row>
    <row r="495" spans="1:21" ht="15.75" thickBot="1" x14ac:dyDescent="0.3">
      <c r="A495" s="206"/>
      <c r="B495" s="206"/>
      <c r="C495" s="206"/>
      <c r="D495" s="206"/>
      <c r="E495" s="206"/>
      <c r="F495" s="206"/>
      <c r="G495" s="206" t="s">
        <v>380</v>
      </c>
      <c r="H495" s="206"/>
      <c r="I495" s="228">
        <v>43555</v>
      </c>
      <c r="J495" s="206"/>
      <c r="K495" s="206" t="s">
        <v>1227</v>
      </c>
      <c r="L495" s="206"/>
      <c r="M495" s="206" t="s">
        <v>348</v>
      </c>
      <c r="N495" s="206"/>
      <c r="O495" s="206" t="s">
        <v>1453</v>
      </c>
      <c r="P495" s="206"/>
      <c r="Q495" s="206" t="s">
        <v>116</v>
      </c>
      <c r="R495" s="206"/>
      <c r="S495" s="213">
        <v>42.12</v>
      </c>
      <c r="T495" s="206"/>
      <c r="U495" s="213">
        <f t="shared" si="14"/>
        <v>0</v>
      </c>
    </row>
    <row r="496" spans="1:21" x14ac:dyDescent="0.25">
      <c r="A496" s="206"/>
      <c r="B496" s="206"/>
      <c r="C496" s="206" t="s">
        <v>504</v>
      </c>
      <c r="D496" s="206"/>
      <c r="E496" s="206"/>
      <c r="F496" s="206"/>
      <c r="G496" s="206"/>
      <c r="H496" s="206"/>
      <c r="I496" s="228"/>
      <c r="J496" s="206"/>
      <c r="K496" s="206"/>
      <c r="L496" s="206"/>
      <c r="M496" s="206"/>
      <c r="N496" s="206"/>
      <c r="O496" s="206"/>
      <c r="P496" s="206"/>
      <c r="Q496" s="206"/>
      <c r="R496" s="206"/>
      <c r="S496" s="211">
        <f>ROUND(SUM(S484:S495),5)</f>
        <v>-1265.55</v>
      </c>
      <c r="T496" s="206"/>
      <c r="U496" s="211">
        <f>U495</f>
        <v>0</v>
      </c>
    </row>
    <row r="497" spans="1:21" x14ac:dyDescent="0.25">
      <c r="A497" s="203"/>
      <c r="B497" s="203"/>
      <c r="C497" s="203" t="s">
        <v>328</v>
      </c>
      <c r="D497" s="203"/>
      <c r="E497" s="203"/>
      <c r="F497" s="203"/>
      <c r="G497" s="203"/>
      <c r="H497" s="203"/>
      <c r="I497" s="227"/>
      <c r="J497" s="203"/>
      <c r="K497" s="203"/>
      <c r="L497" s="203"/>
      <c r="M497" s="203"/>
      <c r="N497" s="203"/>
      <c r="O497" s="203"/>
      <c r="P497" s="203"/>
      <c r="Q497" s="203"/>
      <c r="R497" s="203"/>
      <c r="S497" s="229"/>
      <c r="T497" s="203"/>
      <c r="U497" s="229">
        <v>-1195.75</v>
      </c>
    </row>
    <row r="498" spans="1:21" x14ac:dyDescent="0.25">
      <c r="A498" s="206"/>
      <c r="B498" s="206"/>
      <c r="C498" s="206"/>
      <c r="D498" s="206"/>
      <c r="E498" s="206"/>
      <c r="F498" s="206"/>
      <c r="G498" s="206" t="s">
        <v>383</v>
      </c>
      <c r="H498" s="206"/>
      <c r="I498" s="228">
        <v>43531</v>
      </c>
      <c r="J498" s="206"/>
      <c r="K498" s="206" t="s">
        <v>386</v>
      </c>
      <c r="L498" s="206"/>
      <c r="M498" s="206" t="s">
        <v>388</v>
      </c>
      <c r="N498" s="206"/>
      <c r="O498" s="206" t="s">
        <v>1183</v>
      </c>
      <c r="P498" s="206"/>
      <c r="Q498" s="206" t="s">
        <v>290</v>
      </c>
      <c r="R498" s="206"/>
      <c r="S498" s="211">
        <v>2675</v>
      </c>
      <c r="T498" s="206"/>
      <c r="U498" s="211">
        <f t="shared" ref="U498:U536" si="15">ROUND(U497+S498,5)</f>
        <v>1479.25</v>
      </c>
    </row>
    <row r="499" spans="1:21" x14ac:dyDescent="0.25">
      <c r="A499" s="206"/>
      <c r="B499" s="206"/>
      <c r="C499" s="206"/>
      <c r="D499" s="206"/>
      <c r="E499" s="206"/>
      <c r="F499" s="206"/>
      <c r="G499" s="206" t="s">
        <v>383</v>
      </c>
      <c r="H499" s="206"/>
      <c r="I499" s="228">
        <v>43531</v>
      </c>
      <c r="J499" s="206"/>
      <c r="K499" s="206" t="s">
        <v>386</v>
      </c>
      <c r="L499" s="206"/>
      <c r="M499" s="206" t="s">
        <v>388</v>
      </c>
      <c r="N499" s="206"/>
      <c r="O499" s="206" t="s">
        <v>1248</v>
      </c>
      <c r="P499" s="206"/>
      <c r="Q499" s="206" t="s">
        <v>296</v>
      </c>
      <c r="R499" s="206"/>
      <c r="S499" s="211">
        <v>443.46</v>
      </c>
      <c r="T499" s="206"/>
      <c r="U499" s="211">
        <f t="shared" si="15"/>
        <v>1922.71</v>
      </c>
    </row>
    <row r="500" spans="1:21" x14ac:dyDescent="0.25">
      <c r="A500" s="206"/>
      <c r="B500" s="206"/>
      <c r="C500" s="206"/>
      <c r="D500" s="206"/>
      <c r="E500" s="206"/>
      <c r="F500" s="206"/>
      <c r="G500" s="206" t="s">
        <v>383</v>
      </c>
      <c r="H500" s="206"/>
      <c r="I500" s="228">
        <v>43531</v>
      </c>
      <c r="J500" s="206"/>
      <c r="K500" s="206" t="s">
        <v>386</v>
      </c>
      <c r="L500" s="206"/>
      <c r="M500" s="206" t="s">
        <v>388</v>
      </c>
      <c r="N500" s="206"/>
      <c r="O500" s="206" t="s">
        <v>1248</v>
      </c>
      <c r="P500" s="206"/>
      <c r="Q500" s="206" t="s">
        <v>296</v>
      </c>
      <c r="R500" s="206"/>
      <c r="S500" s="211">
        <v>295.64</v>
      </c>
      <c r="T500" s="206"/>
      <c r="U500" s="211">
        <f t="shared" si="15"/>
        <v>2218.35</v>
      </c>
    </row>
    <row r="501" spans="1:21" x14ac:dyDescent="0.25">
      <c r="A501" s="206"/>
      <c r="B501" s="206"/>
      <c r="C501" s="206"/>
      <c r="D501" s="206"/>
      <c r="E501" s="206"/>
      <c r="F501" s="206"/>
      <c r="G501" s="206" t="s">
        <v>383</v>
      </c>
      <c r="H501" s="206"/>
      <c r="I501" s="228">
        <v>43531</v>
      </c>
      <c r="J501" s="206"/>
      <c r="K501" s="206" t="s">
        <v>386</v>
      </c>
      <c r="L501" s="206"/>
      <c r="M501" s="206" t="s">
        <v>388</v>
      </c>
      <c r="N501" s="206"/>
      <c r="O501" s="206" t="s">
        <v>1248</v>
      </c>
      <c r="P501" s="206"/>
      <c r="Q501" s="206" t="s">
        <v>296</v>
      </c>
      <c r="R501" s="206"/>
      <c r="S501" s="211">
        <v>17.78</v>
      </c>
      <c r="T501" s="206"/>
      <c r="U501" s="211">
        <f t="shared" si="15"/>
        <v>2236.13</v>
      </c>
    </row>
    <row r="502" spans="1:21" x14ac:dyDescent="0.25">
      <c r="A502" s="206"/>
      <c r="B502" s="206"/>
      <c r="C502" s="206"/>
      <c r="D502" s="206"/>
      <c r="E502" s="206"/>
      <c r="F502" s="206"/>
      <c r="G502" s="206" t="s">
        <v>383</v>
      </c>
      <c r="H502" s="206"/>
      <c r="I502" s="228">
        <v>43531</v>
      </c>
      <c r="J502" s="206"/>
      <c r="K502" s="206" t="s">
        <v>386</v>
      </c>
      <c r="L502" s="206"/>
      <c r="M502" s="206" t="s">
        <v>388</v>
      </c>
      <c r="N502" s="206"/>
      <c r="O502" s="206" t="s">
        <v>1248</v>
      </c>
      <c r="P502" s="206"/>
      <c r="Q502" s="206" t="s">
        <v>296</v>
      </c>
      <c r="R502" s="206"/>
      <c r="S502" s="211">
        <v>11.55</v>
      </c>
      <c r="T502" s="206"/>
      <c r="U502" s="211">
        <f t="shared" si="15"/>
        <v>2247.6799999999998</v>
      </c>
    </row>
    <row r="503" spans="1:21" x14ac:dyDescent="0.25">
      <c r="A503" s="206"/>
      <c r="B503" s="206"/>
      <c r="C503" s="206"/>
      <c r="D503" s="206"/>
      <c r="E503" s="206"/>
      <c r="F503" s="206"/>
      <c r="G503" s="206" t="s">
        <v>380</v>
      </c>
      <c r="H503" s="206"/>
      <c r="I503" s="228">
        <v>43532</v>
      </c>
      <c r="J503" s="206"/>
      <c r="K503" s="206" t="s">
        <v>1454</v>
      </c>
      <c r="L503" s="206"/>
      <c r="M503" s="206" t="s">
        <v>388</v>
      </c>
      <c r="N503" s="206"/>
      <c r="O503" s="206" t="s">
        <v>1455</v>
      </c>
      <c r="P503" s="206"/>
      <c r="Q503" s="206" t="s">
        <v>106</v>
      </c>
      <c r="R503" s="206"/>
      <c r="S503" s="211">
        <v>-443.46</v>
      </c>
      <c r="T503" s="206"/>
      <c r="U503" s="211">
        <f t="shared" si="15"/>
        <v>1804.22</v>
      </c>
    </row>
    <row r="504" spans="1:21" x14ac:dyDescent="0.25">
      <c r="A504" s="206"/>
      <c r="B504" s="206"/>
      <c r="C504" s="206"/>
      <c r="D504" s="206"/>
      <c r="E504" s="206"/>
      <c r="F504" s="206"/>
      <c r="G504" s="206" t="s">
        <v>380</v>
      </c>
      <c r="H504" s="206"/>
      <c r="I504" s="228">
        <v>43532</v>
      </c>
      <c r="J504" s="206"/>
      <c r="K504" s="206" t="s">
        <v>1454</v>
      </c>
      <c r="L504" s="206"/>
      <c r="M504" s="206" t="s">
        <v>388</v>
      </c>
      <c r="N504" s="206"/>
      <c r="O504" s="206" t="s">
        <v>1456</v>
      </c>
      <c r="P504" s="206"/>
      <c r="Q504" s="206" t="s">
        <v>106</v>
      </c>
      <c r="R504" s="206"/>
      <c r="S504" s="211">
        <v>-11.24</v>
      </c>
      <c r="T504" s="206"/>
      <c r="U504" s="211">
        <f t="shared" si="15"/>
        <v>1792.98</v>
      </c>
    </row>
    <row r="505" spans="1:21" x14ac:dyDescent="0.25">
      <c r="A505" s="206"/>
      <c r="B505" s="206"/>
      <c r="C505" s="206"/>
      <c r="D505" s="206"/>
      <c r="E505" s="206"/>
      <c r="F505" s="206"/>
      <c r="G505" s="206" t="s">
        <v>380</v>
      </c>
      <c r="H505" s="206"/>
      <c r="I505" s="228">
        <v>43532</v>
      </c>
      <c r="J505" s="206"/>
      <c r="K505" s="206" t="s">
        <v>1454</v>
      </c>
      <c r="L505" s="206"/>
      <c r="M505" s="206" t="s">
        <v>388</v>
      </c>
      <c r="N505" s="206"/>
      <c r="O505" s="206" t="s">
        <v>1456</v>
      </c>
      <c r="P505" s="206"/>
      <c r="Q505" s="206" t="s">
        <v>106</v>
      </c>
      <c r="R505" s="206"/>
      <c r="S505" s="211">
        <v>-6.54</v>
      </c>
      <c r="T505" s="206"/>
      <c r="U505" s="211">
        <f t="shared" si="15"/>
        <v>1786.44</v>
      </c>
    </row>
    <row r="506" spans="1:21" x14ac:dyDescent="0.25">
      <c r="A506" s="206"/>
      <c r="B506" s="206"/>
      <c r="C506" s="206"/>
      <c r="D506" s="206"/>
      <c r="E506" s="206"/>
      <c r="F506" s="206"/>
      <c r="G506" s="206" t="s">
        <v>380</v>
      </c>
      <c r="H506" s="206"/>
      <c r="I506" s="228">
        <v>43532</v>
      </c>
      <c r="J506" s="206"/>
      <c r="K506" s="206" t="s">
        <v>1454</v>
      </c>
      <c r="L506" s="206"/>
      <c r="M506" s="206" t="s">
        <v>388</v>
      </c>
      <c r="N506" s="206"/>
      <c r="O506" s="206" t="s">
        <v>1457</v>
      </c>
      <c r="P506" s="206"/>
      <c r="Q506" s="206" t="s">
        <v>106</v>
      </c>
      <c r="R506" s="206"/>
      <c r="S506" s="211">
        <v>-295.64</v>
      </c>
      <c r="T506" s="206"/>
      <c r="U506" s="211">
        <f t="shared" si="15"/>
        <v>1490.8</v>
      </c>
    </row>
    <row r="507" spans="1:21" x14ac:dyDescent="0.25">
      <c r="A507" s="206"/>
      <c r="B507" s="206"/>
      <c r="C507" s="206"/>
      <c r="D507" s="206"/>
      <c r="E507" s="206"/>
      <c r="F507" s="206"/>
      <c r="G507" s="206" t="s">
        <v>380</v>
      </c>
      <c r="H507" s="206"/>
      <c r="I507" s="228">
        <v>43532</v>
      </c>
      <c r="J507" s="206"/>
      <c r="K507" s="206" t="s">
        <v>1454</v>
      </c>
      <c r="L507" s="206"/>
      <c r="M507" s="206" t="s">
        <v>388</v>
      </c>
      <c r="N507" s="206"/>
      <c r="O507" s="206" t="s">
        <v>1458</v>
      </c>
      <c r="P507" s="206"/>
      <c r="Q507" s="206" t="s">
        <v>106</v>
      </c>
      <c r="R507" s="206"/>
      <c r="S507" s="211">
        <v>-7.19</v>
      </c>
      <c r="T507" s="206"/>
      <c r="U507" s="211">
        <f t="shared" si="15"/>
        <v>1483.61</v>
      </c>
    </row>
    <row r="508" spans="1:21" x14ac:dyDescent="0.25">
      <c r="A508" s="206"/>
      <c r="B508" s="206"/>
      <c r="C508" s="206"/>
      <c r="D508" s="206"/>
      <c r="E508" s="206"/>
      <c r="F508" s="206"/>
      <c r="G508" s="206" t="s">
        <v>380</v>
      </c>
      <c r="H508" s="206"/>
      <c r="I508" s="228">
        <v>43532</v>
      </c>
      <c r="J508" s="206"/>
      <c r="K508" s="206" t="s">
        <v>1454</v>
      </c>
      <c r="L508" s="206"/>
      <c r="M508" s="206" t="s">
        <v>388</v>
      </c>
      <c r="N508" s="206"/>
      <c r="O508" s="206" t="s">
        <v>1458</v>
      </c>
      <c r="P508" s="206"/>
      <c r="Q508" s="206" t="s">
        <v>106</v>
      </c>
      <c r="R508" s="206"/>
      <c r="S508" s="211">
        <v>-4.3600000000000003</v>
      </c>
      <c r="T508" s="206"/>
      <c r="U508" s="211">
        <f t="shared" si="15"/>
        <v>1479.25</v>
      </c>
    </row>
    <row r="509" spans="1:21" x14ac:dyDescent="0.25">
      <c r="A509" s="206"/>
      <c r="B509" s="206"/>
      <c r="C509" s="206"/>
      <c r="D509" s="206"/>
      <c r="E509" s="206"/>
      <c r="F509" s="206"/>
      <c r="G509" s="206" t="s">
        <v>380</v>
      </c>
      <c r="H509" s="206"/>
      <c r="I509" s="228">
        <v>43532</v>
      </c>
      <c r="J509" s="206"/>
      <c r="K509" s="206" t="s">
        <v>1454</v>
      </c>
      <c r="L509" s="206"/>
      <c r="M509" s="206" t="s">
        <v>388</v>
      </c>
      <c r="N509" s="206"/>
      <c r="O509" s="206" t="s">
        <v>1459</v>
      </c>
      <c r="P509" s="206"/>
      <c r="Q509" s="206" t="s">
        <v>107</v>
      </c>
      <c r="R509" s="206"/>
      <c r="S509" s="211">
        <v>-2675</v>
      </c>
      <c r="T509" s="206"/>
      <c r="U509" s="211">
        <f t="shared" si="15"/>
        <v>-1195.75</v>
      </c>
    </row>
    <row r="510" spans="1:21" x14ac:dyDescent="0.25">
      <c r="A510" s="206"/>
      <c r="B510" s="206"/>
      <c r="C510" s="206"/>
      <c r="D510" s="206"/>
      <c r="E510" s="206"/>
      <c r="F510" s="206"/>
      <c r="G510" s="206" t="s">
        <v>383</v>
      </c>
      <c r="H510" s="206"/>
      <c r="I510" s="228">
        <v>43538</v>
      </c>
      <c r="J510" s="206"/>
      <c r="K510" s="206" t="s">
        <v>386</v>
      </c>
      <c r="L510" s="206"/>
      <c r="M510" s="206" t="s">
        <v>388</v>
      </c>
      <c r="N510" s="206"/>
      <c r="O510" s="206" t="s">
        <v>1189</v>
      </c>
      <c r="P510" s="206"/>
      <c r="Q510" s="206" t="s">
        <v>290</v>
      </c>
      <c r="R510" s="206"/>
      <c r="S510" s="211">
        <v>2000</v>
      </c>
      <c r="T510" s="206"/>
      <c r="U510" s="211">
        <f t="shared" si="15"/>
        <v>804.25</v>
      </c>
    </row>
    <row r="511" spans="1:21" x14ac:dyDescent="0.25">
      <c r="A511" s="206"/>
      <c r="B511" s="206"/>
      <c r="C511" s="206"/>
      <c r="D511" s="206"/>
      <c r="E511" s="206"/>
      <c r="F511" s="206"/>
      <c r="G511" s="206" t="s">
        <v>383</v>
      </c>
      <c r="H511" s="206"/>
      <c r="I511" s="228">
        <v>43538</v>
      </c>
      <c r="J511" s="206"/>
      <c r="K511" s="206" t="s">
        <v>386</v>
      </c>
      <c r="L511" s="206"/>
      <c r="M511" s="206" t="s">
        <v>388</v>
      </c>
      <c r="N511" s="206"/>
      <c r="O511" s="206" t="s">
        <v>1189</v>
      </c>
      <c r="P511" s="206"/>
      <c r="Q511" s="206" t="s">
        <v>296</v>
      </c>
      <c r="R511" s="206"/>
      <c r="S511" s="211">
        <v>517.37</v>
      </c>
      <c r="T511" s="206"/>
      <c r="U511" s="211">
        <f t="shared" si="15"/>
        <v>1321.62</v>
      </c>
    </row>
    <row r="512" spans="1:21" x14ac:dyDescent="0.25">
      <c r="A512" s="206"/>
      <c r="B512" s="206"/>
      <c r="C512" s="206"/>
      <c r="D512" s="206"/>
      <c r="E512" s="206"/>
      <c r="F512" s="206"/>
      <c r="G512" s="206" t="s">
        <v>383</v>
      </c>
      <c r="H512" s="206"/>
      <c r="I512" s="228">
        <v>43538</v>
      </c>
      <c r="J512" s="206"/>
      <c r="K512" s="206" t="s">
        <v>386</v>
      </c>
      <c r="L512" s="206"/>
      <c r="M512" s="206" t="s">
        <v>388</v>
      </c>
      <c r="N512" s="206"/>
      <c r="O512" s="206" t="s">
        <v>1189</v>
      </c>
      <c r="P512" s="206"/>
      <c r="Q512" s="206" t="s">
        <v>296</v>
      </c>
      <c r="R512" s="206"/>
      <c r="S512" s="211">
        <v>20.68</v>
      </c>
      <c r="T512" s="206"/>
      <c r="U512" s="211">
        <f t="shared" si="15"/>
        <v>1342.3</v>
      </c>
    </row>
    <row r="513" spans="1:21" x14ac:dyDescent="0.25">
      <c r="A513" s="206"/>
      <c r="B513" s="206"/>
      <c r="C513" s="206"/>
      <c r="D513" s="206"/>
      <c r="E513" s="206"/>
      <c r="F513" s="206"/>
      <c r="G513" s="206" t="s">
        <v>380</v>
      </c>
      <c r="H513" s="206"/>
      <c r="I513" s="228">
        <v>43539</v>
      </c>
      <c r="J513" s="206"/>
      <c r="K513" s="206" t="s">
        <v>1460</v>
      </c>
      <c r="L513" s="206"/>
      <c r="M513" s="206" t="s">
        <v>388</v>
      </c>
      <c r="N513" s="206"/>
      <c r="O513" s="206" t="s">
        <v>1461</v>
      </c>
      <c r="P513" s="206"/>
      <c r="Q513" s="206" t="s">
        <v>106</v>
      </c>
      <c r="R513" s="206"/>
      <c r="S513" s="211">
        <v>-517.37</v>
      </c>
      <c r="T513" s="206"/>
      <c r="U513" s="211">
        <f t="shared" si="15"/>
        <v>824.93</v>
      </c>
    </row>
    <row r="514" spans="1:21" x14ac:dyDescent="0.25">
      <c r="A514" s="206"/>
      <c r="B514" s="206"/>
      <c r="C514" s="206"/>
      <c r="D514" s="206"/>
      <c r="E514" s="206"/>
      <c r="F514" s="206"/>
      <c r="G514" s="206" t="s">
        <v>380</v>
      </c>
      <c r="H514" s="206"/>
      <c r="I514" s="228">
        <v>43539</v>
      </c>
      <c r="J514" s="206"/>
      <c r="K514" s="206" t="s">
        <v>1460</v>
      </c>
      <c r="L514" s="206"/>
      <c r="M514" s="206" t="s">
        <v>388</v>
      </c>
      <c r="N514" s="206"/>
      <c r="O514" s="206" t="s">
        <v>1462</v>
      </c>
      <c r="P514" s="206"/>
      <c r="Q514" s="206" t="s">
        <v>106</v>
      </c>
      <c r="R514" s="206"/>
      <c r="S514" s="211">
        <v>-7.63</v>
      </c>
      <c r="T514" s="206"/>
      <c r="U514" s="211">
        <f t="shared" si="15"/>
        <v>817.3</v>
      </c>
    </row>
    <row r="515" spans="1:21" x14ac:dyDescent="0.25">
      <c r="A515" s="206"/>
      <c r="B515" s="206"/>
      <c r="C515" s="206"/>
      <c r="D515" s="206"/>
      <c r="E515" s="206"/>
      <c r="F515" s="206"/>
      <c r="G515" s="206" t="s">
        <v>380</v>
      </c>
      <c r="H515" s="206"/>
      <c r="I515" s="228">
        <v>43539</v>
      </c>
      <c r="J515" s="206"/>
      <c r="K515" s="206" t="s">
        <v>1460</v>
      </c>
      <c r="L515" s="206"/>
      <c r="M515" s="206" t="s">
        <v>388</v>
      </c>
      <c r="N515" s="206"/>
      <c r="O515" s="206" t="s">
        <v>1462</v>
      </c>
      <c r="P515" s="206"/>
      <c r="Q515" s="206" t="s">
        <v>106</v>
      </c>
      <c r="R515" s="206"/>
      <c r="S515" s="211">
        <v>-13.05</v>
      </c>
      <c r="T515" s="206"/>
      <c r="U515" s="211">
        <f t="shared" si="15"/>
        <v>804.25</v>
      </c>
    </row>
    <row r="516" spans="1:21" x14ac:dyDescent="0.25">
      <c r="A516" s="206"/>
      <c r="B516" s="206"/>
      <c r="C516" s="206"/>
      <c r="D516" s="206"/>
      <c r="E516" s="206"/>
      <c r="F516" s="206"/>
      <c r="G516" s="206" t="s">
        <v>380</v>
      </c>
      <c r="H516" s="206"/>
      <c r="I516" s="228">
        <v>43539</v>
      </c>
      <c r="J516" s="206"/>
      <c r="K516" s="206" t="s">
        <v>1460</v>
      </c>
      <c r="L516" s="206"/>
      <c r="M516" s="206" t="s">
        <v>388</v>
      </c>
      <c r="N516" s="206"/>
      <c r="O516" s="206" t="s">
        <v>1463</v>
      </c>
      <c r="P516" s="206"/>
      <c r="Q516" s="206" t="s">
        <v>107</v>
      </c>
      <c r="R516" s="206"/>
      <c r="S516" s="211">
        <v>-2000</v>
      </c>
      <c r="T516" s="206"/>
      <c r="U516" s="211">
        <f t="shared" si="15"/>
        <v>-1195.75</v>
      </c>
    </row>
    <row r="517" spans="1:21" x14ac:dyDescent="0.25">
      <c r="A517" s="206"/>
      <c r="B517" s="206"/>
      <c r="C517" s="206"/>
      <c r="D517" s="206"/>
      <c r="E517" s="206"/>
      <c r="F517" s="206"/>
      <c r="G517" s="206" t="s">
        <v>383</v>
      </c>
      <c r="H517" s="206"/>
      <c r="I517" s="228">
        <v>43543</v>
      </c>
      <c r="J517" s="206"/>
      <c r="K517" s="206" t="s">
        <v>386</v>
      </c>
      <c r="L517" s="206"/>
      <c r="M517" s="206" t="s">
        <v>388</v>
      </c>
      <c r="N517" s="206"/>
      <c r="O517" s="206" t="s">
        <v>1198</v>
      </c>
      <c r="P517" s="206"/>
      <c r="Q517" s="206" t="s">
        <v>290</v>
      </c>
      <c r="R517" s="206"/>
      <c r="S517" s="211">
        <v>1265</v>
      </c>
      <c r="T517" s="206"/>
      <c r="U517" s="211">
        <f t="shared" si="15"/>
        <v>69.25</v>
      </c>
    </row>
    <row r="518" spans="1:21" x14ac:dyDescent="0.25">
      <c r="A518" s="206"/>
      <c r="B518" s="206"/>
      <c r="C518" s="206"/>
      <c r="D518" s="206"/>
      <c r="E518" s="206"/>
      <c r="F518" s="206"/>
      <c r="G518" s="206" t="s">
        <v>380</v>
      </c>
      <c r="H518" s="206"/>
      <c r="I518" s="228">
        <v>43544</v>
      </c>
      <c r="J518" s="206"/>
      <c r="K518" s="206" t="s">
        <v>1464</v>
      </c>
      <c r="L518" s="206"/>
      <c r="M518" s="206" t="s">
        <v>388</v>
      </c>
      <c r="N518" s="206"/>
      <c r="O518" s="206" t="s">
        <v>1465</v>
      </c>
      <c r="P518" s="206"/>
      <c r="Q518" s="206" t="s">
        <v>107</v>
      </c>
      <c r="R518" s="206"/>
      <c r="S518" s="211">
        <v>-1265</v>
      </c>
      <c r="T518" s="206"/>
      <c r="U518" s="211">
        <f t="shared" si="15"/>
        <v>-1195.75</v>
      </c>
    </row>
    <row r="519" spans="1:21" x14ac:dyDescent="0.25">
      <c r="A519" s="206"/>
      <c r="B519" s="206"/>
      <c r="C519" s="206"/>
      <c r="D519" s="206"/>
      <c r="E519" s="206"/>
      <c r="F519" s="206"/>
      <c r="G519" s="206" t="s">
        <v>383</v>
      </c>
      <c r="H519" s="206"/>
      <c r="I519" s="228">
        <v>43545</v>
      </c>
      <c r="J519" s="206"/>
      <c r="K519" s="206" t="s">
        <v>386</v>
      </c>
      <c r="L519" s="206"/>
      <c r="M519" s="206" t="s">
        <v>388</v>
      </c>
      <c r="N519" s="206"/>
      <c r="O519" s="206" t="s">
        <v>1211</v>
      </c>
      <c r="P519" s="206"/>
      <c r="Q519" s="206" t="s">
        <v>290</v>
      </c>
      <c r="R519" s="206"/>
      <c r="S519" s="211">
        <v>2375</v>
      </c>
      <c r="T519" s="206"/>
      <c r="U519" s="211">
        <f t="shared" si="15"/>
        <v>1179.25</v>
      </c>
    </row>
    <row r="520" spans="1:21" x14ac:dyDescent="0.25">
      <c r="A520" s="206"/>
      <c r="B520" s="206"/>
      <c r="C520" s="206"/>
      <c r="D520" s="206"/>
      <c r="E520" s="206"/>
      <c r="F520" s="206"/>
      <c r="G520" s="206" t="s">
        <v>383</v>
      </c>
      <c r="H520" s="206"/>
      <c r="I520" s="228">
        <v>43545</v>
      </c>
      <c r="J520" s="206"/>
      <c r="K520" s="206" t="s">
        <v>386</v>
      </c>
      <c r="L520" s="206"/>
      <c r="M520" s="206" t="s">
        <v>388</v>
      </c>
      <c r="N520" s="206"/>
      <c r="O520" s="206" t="s">
        <v>1251</v>
      </c>
      <c r="P520" s="206"/>
      <c r="Q520" s="206" t="s">
        <v>296</v>
      </c>
      <c r="R520" s="206"/>
      <c r="S520" s="211">
        <v>443.46</v>
      </c>
      <c r="T520" s="206"/>
      <c r="U520" s="211">
        <f t="shared" si="15"/>
        <v>1622.71</v>
      </c>
    </row>
    <row r="521" spans="1:21" x14ac:dyDescent="0.25">
      <c r="A521" s="206"/>
      <c r="B521" s="206"/>
      <c r="C521" s="206"/>
      <c r="D521" s="206"/>
      <c r="E521" s="206"/>
      <c r="F521" s="206"/>
      <c r="G521" s="206" t="s">
        <v>383</v>
      </c>
      <c r="H521" s="206"/>
      <c r="I521" s="228">
        <v>43545</v>
      </c>
      <c r="J521" s="206"/>
      <c r="K521" s="206" t="s">
        <v>386</v>
      </c>
      <c r="L521" s="206"/>
      <c r="M521" s="206" t="s">
        <v>388</v>
      </c>
      <c r="N521" s="206"/>
      <c r="O521" s="206" t="s">
        <v>1251</v>
      </c>
      <c r="P521" s="206"/>
      <c r="Q521" s="206" t="s">
        <v>296</v>
      </c>
      <c r="R521" s="206"/>
      <c r="S521" s="211">
        <v>17.34</v>
      </c>
      <c r="T521" s="206"/>
      <c r="U521" s="211">
        <f t="shared" si="15"/>
        <v>1640.05</v>
      </c>
    </row>
    <row r="522" spans="1:21" x14ac:dyDescent="0.25">
      <c r="A522" s="206"/>
      <c r="B522" s="206"/>
      <c r="C522" s="206"/>
      <c r="D522" s="206"/>
      <c r="E522" s="206"/>
      <c r="F522" s="206"/>
      <c r="G522" s="206" t="s">
        <v>380</v>
      </c>
      <c r="H522" s="206"/>
      <c r="I522" s="228">
        <v>43546</v>
      </c>
      <c r="J522" s="206"/>
      <c r="K522" s="206" t="s">
        <v>1466</v>
      </c>
      <c r="L522" s="206"/>
      <c r="M522" s="206" t="s">
        <v>388</v>
      </c>
      <c r="N522" s="206"/>
      <c r="O522" s="206" t="s">
        <v>1467</v>
      </c>
      <c r="P522" s="206"/>
      <c r="Q522" s="206" t="s">
        <v>106</v>
      </c>
      <c r="R522" s="206"/>
      <c r="S522" s="211">
        <v>-443.46</v>
      </c>
      <c r="T522" s="206"/>
      <c r="U522" s="211">
        <f t="shared" si="15"/>
        <v>1196.5899999999999</v>
      </c>
    </row>
    <row r="523" spans="1:21" x14ac:dyDescent="0.25">
      <c r="A523" s="206"/>
      <c r="B523" s="206"/>
      <c r="C523" s="206"/>
      <c r="D523" s="206"/>
      <c r="E523" s="206"/>
      <c r="F523" s="206"/>
      <c r="G523" s="206" t="s">
        <v>380</v>
      </c>
      <c r="H523" s="206"/>
      <c r="I523" s="228">
        <v>43546</v>
      </c>
      <c r="J523" s="206"/>
      <c r="K523" s="206" t="s">
        <v>1466</v>
      </c>
      <c r="L523" s="206"/>
      <c r="M523" s="206" t="s">
        <v>388</v>
      </c>
      <c r="N523" s="206"/>
      <c r="O523" s="206" t="s">
        <v>1468</v>
      </c>
      <c r="P523" s="206"/>
      <c r="Q523" s="206" t="s">
        <v>106</v>
      </c>
      <c r="R523" s="206"/>
      <c r="S523" s="211">
        <v>-6.54</v>
      </c>
      <c r="T523" s="206"/>
      <c r="U523" s="211">
        <f t="shared" si="15"/>
        <v>1190.05</v>
      </c>
    </row>
    <row r="524" spans="1:21" x14ac:dyDescent="0.25">
      <c r="A524" s="206"/>
      <c r="B524" s="206"/>
      <c r="C524" s="206"/>
      <c r="D524" s="206"/>
      <c r="E524" s="206"/>
      <c r="F524" s="206"/>
      <c r="G524" s="206" t="s">
        <v>380</v>
      </c>
      <c r="H524" s="206"/>
      <c r="I524" s="228">
        <v>43546</v>
      </c>
      <c r="J524" s="206"/>
      <c r="K524" s="206" t="s">
        <v>1466</v>
      </c>
      <c r="L524" s="206"/>
      <c r="M524" s="206" t="s">
        <v>388</v>
      </c>
      <c r="N524" s="206"/>
      <c r="O524" s="206" t="s">
        <v>1468</v>
      </c>
      <c r="P524" s="206"/>
      <c r="Q524" s="206" t="s">
        <v>106</v>
      </c>
      <c r="R524" s="206"/>
      <c r="S524" s="211">
        <v>-10.8</v>
      </c>
      <c r="T524" s="206"/>
      <c r="U524" s="211">
        <f t="shared" si="15"/>
        <v>1179.25</v>
      </c>
    </row>
    <row r="525" spans="1:21" x14ac:dyDescent="0.25">
      <c r="A525" s="206"/>
      <c r="B525" s="206"/>
      <c r="C525" s="206"/>
      <c r="D525" s="206"/>
      <c r="E525" s="206"/>
      <c r="F525" s="206"/>
      <c r="G525" s="206" t="s">
        <v>380</v>
      </c>
      <c r="H525" s="206"/>
      <c r="I525" s="228">
        <v>43546</v>
      </c>
      <c r="J525" s="206"/>
      <c r="K525" s="206" t="s">
        <v>1466</v>
      </c>
      <c r="L525" s="206"/>
      <c r="M525" s="206" t="s">
        <v>388</v>
      </c>
      <c r="N525" s="206"/>
      <c r="O525" s="206" t="s">
        <v>1469</v>
      </c>
      <c r="P525" s="206"/>
      <c r="Q525" s="206" t="s">
        <v>107</v>
      </c>
      <c r="R525" s="206"/>
      <c r="S525" s="211">
        <v>-2375</v>
      </c>
      <c r="T525" s="206"/>
      <c r="U525" s="211">
        <f t="shared" si="15"/>
        <v>-1195.75</v>
      </c>
    </row>
    <row r="526" spans="1:21" x14ac:dyDescent="0.25">
      <c r="A526" s="206"/>
      <c r="B526" s="206"/>
      <c r="C526" s="206"/>
      <c r="D526" s="206"/>
      <c r="E526" s="206"/>
      <c r="F526" s="206"/>
      <c r="G526" s="206" t="s">
        <v>383</v>
      </c>
      <c r="H526" s="206"/>
      <c r="I526" s="228">
        <v>43552</v>
      </c>
      <c r="J526" s="206"/>
      <c r="K526" s="206" t="s">
        <v>386</v>
      </c>
      <c r="L526" s="206"/>
      <c r="M526" s="206" t="s">
        <v>388</v>
      </c>
      <c r="N526" s="206"/>
      <c r="O526" s="206" t="s">
        <v>1216</v>
      </c>
      <c r="P526" s="206"/>
      <c r="Q526" s="206" t="s">
        <v>290</v>
      </c>
      <c r="R526" s="206"/>
      <c r="S526" s="211">
        <v>4950</v>
      </c>
      <c r="T526" s="206"/>
      <c r="U526" s="211">
        <f t="shared" si="15"/>
        <v>3754.25</v>
      </c>
    </row>
    <row r="527" spans="1:21" x14ac:dyDescent="0.25">
      <c r="A527" s="206"/>
      <c r="B527" s="206"/>
      <c r="C527" s="206"/>
      <c r="D527" s="206"/>
      <c r="E527" s="206"/>
      <c r="F527" s="206"/>
      <c r="G527" s="206" t="s">
        <v>383</v>
      </c>
      <c r="H527" s="206"/>
      <c r="I527" s="228">
        <v>43552</v>
      </c>
      <c r="J527" s="206"/>
      <c r="K527" s="206" t="s">
        <v>386</v>
      </c>
      <c r="L527" s="206"/>
      <c r="M527" s="206" t="s">
        <v>388</v>
      </c>
      <c r="N527" s="206"/>
      <c r="O527" s="206" t="s">
        <v>1252</v>
      </c>
      <c r="P527" s="206"/>
      <c r="Q527" s="206" t="s">
        <v>296</v>
      </c>
      <c r="R527" s="206"/>
      <c r="S527" s="211">
        <v>159908.93</v>
      </c>
      <c r="T527" s="206"/>
      <c r="U527" s="211">
        <f t="shared" si="15"/>
        <v>163663.18</v>
      </c>
    </row>
    <row r="528" spans="1:21" x14ac:dyDescent="0.25">
      <c r="A528" s="206"/>
      <c r="B528" s="206"/>
      <c r="C528" s="206"/>
      <c r="D528" s="206"/>
      <c r="E528" s="206"/>
      <c r="F528" s="206"/>
      <c r="G528" s="206" t="s">
        <v>383</v>
      </c>
      <c r="H528" s="206"/>
      <c r="I528" s="228">
        <v>43552</v>
      </c>
      <c r="J528" s="206"/>
      <c r="K528" s="206" t="s">
        <v>386</v>
      </c>
      <c r="L528" s="206"/>
      <c r="M528" s="206" t="s">
        <v>388</v>
      </c>
      <c r="N528" s="206"/>
      <c r="O528" s="206" t="s">
        <v>1252</v>
      </c>
      <c r="P528" s="206"/>
      <c r="Q528" s="206" t="s">
        <v>296</v>
      </c>
      <c r="R528" s="206"/>
      <c r="S528" s="211">
        <v>26685.31</v>
      </c>
      <c r="T528" s="206"/>
      <c r="U528" s="211">
        <f t="shared" si="15"/>
        <v>190348.49</v>
      </c>
    </row>
    <row r="529" spans="1:21" x14ac:dyDescent="0.25">
      <c r="A529" s="206"/>
      <c r="B529" s="206"/>
      <c r="C529" s="206"/>
      <c r="D529" s="206"/>
      <c r="E529" s="206"/>
      <c r="F529" s="206"/>
      <c r="G529" s="206" t="s">
        <v>383</v>
      </c>
      <c r="H529" s="206"/>
      <c r="I529" s="228">
        <v>43552</v>
      </c>
      <c r="J529" s="206"/>
      <c r="K529" s="206" t="s">
        <v>386</v>
      </c>
      <c r="L529" s="206"/>
      <c r="M529" s="206" t="s">
        <v>388</v>
      </c>
      <c r="N529" s="206"/>
      <c r="O529" s="206" t="s">
        <v>1252</v>
      </c>
      <c r="P529" s="206"/>
      <c r="Q529" s="206" t="s">
        <v>296</v>
      </c>
      <c r="R529" s="206"/>
      <c r="S529" s="211">
        <v>4521.4799999999996</v>
      </c>
      <c r="T529" s="206"/>
      <c r="U529" s="211">
        <f t="shared" si="15"/>
        <v>194869.97</v>
      </c>
    </row>
    <row r="530" spans="1:21" x14ac:dyDescent="0.25">
      <c r="A530" s="206"/>
      <c r="B530" s="206"/>
      <c r="C530" s="206"/>
      <c r="D530" s="206"/>
      <c r="E530" s="206"/>
      <c r="F530" s="206"/>
      <c r="G530" s="206" t="s">
        <v>383</v>
      </c>
      <c r="H530" s="206"/>
      <c r="I530" s="228">
        <v>43552</v>
      </c>
      <c r="J530" s="206"/>
      <c r="K530" s="206" t="s">
        <v>386</v>
      </c>
      <c r="L530" s="206"/>
      <c r="M530" s="206" t="s">
        <v>388</v>
      </c>
      <c r="N530" s="206"/>
      <c r="O530" s="206" t="s">
        <v>1253</v>
      </c>
      <c r="P530" s="206"/>
      <c r="Q530" s="206" t="s">
        <v>296</v>
      </c>
      <c r="R530" s="206"/>
      <c r="S530" s="211">
        <v>23.58</v>
      </c>
      <c r="T530" s="206"/>
      <c r="U530" s="211">
        <f t="shared" si="15"/>
        <v>194893.55</v>
      </c>
    </row>
    <row r="531" spans="1:21" x14ac:dyDescent="0.25">
      <c r="A531" s="206"/>
      <c r="B531" s="206"/>
      <c r="C531" s="206"/>
      <c r="D531" s="206"/>
      <c r="E531" s="206"/>
      <c r="F531" s="206"/>
      <c r="G531" s="206" t="s">
        <v>380</v>
      </c>
      <c r="H531" s="206"/>
      <c r="I531" s="228">
        <v>43553</v>
      </c>
      <c r="J531" s="206"/>
      <c r="K531" s="206" t="s">
        <v>1431</v>
      </c>
      <c r="L531" s="206"/>
      <c r="M531" s="206" t="s">
        <v>388</v>
      </c>
      <c r="N531" s="206"/>
      <c r="O531" s="206" t="s">
        <v>1470</v>
      </c>
      <c r="P531" s="206"/>
      <c r="Q531" s="206" t="s">
        <v>106</v>
      </c>
      <c r="R531" s="206"/>
      <c r="S531" s="211">
        <v>-164430.41</v>
      </c>
      <c r="T531" s="206"/>
      <c r="U531" s="211">
        <f t="shared" si="15"/>
        <v>30463.14</v>
      </c>
    </row>
    <row r="532" spans="1:21" x14ac:dyDescent="0.25">
      <c r="A532" s="206"/>
      <c r="B532" s="206"/>
      <c r="C532" s="206"/>
      <c r="D532" s="206"/>
      <c r="E532" s="206"/>
      <c r="F532" s="206"/>
      <c r="G532" s="206" t="s">
        <v>380</v>
      </c>
      <c r="H532" s="206"/>
      <c r="I532" s="228">
        <v>43553</v>
      </c>
      <c r="J532" s="206"/>
      <c r="K532" s="206" t="s">
        <v>1431</v>
      </c>
      <c r="L532" s="206"/>
      <c r="M532" s="206" t="s">
        <v>388</v>
      </c>
      <c r="N532" s="206"/>
      <c r="O532" s="206" t="s">
        <v>1471</v>
      </c>
      <c r="P532" s="206"/>
      <c r="Q532" s="206" t="s">
        <v>106</v>
      </c>
      <c r="R532" s="206"/>
      <c r="S532" s="211">
        <v>-22155.71</v>
      </c>
      <c r="T532" s="206"/>
      <c r="U532" s="211">
        <f t="shared" si="15"/>
        <v>8307.43</v>
      </c>
    </row>
    <row r="533" spans="1:21" x14ac:dyDescent="0.25">
      <c r="A533" s="206"/>
      <c r="B533" s="206"/>
      <c r="C533" s="206"/>
      <c r="D533" s="206"/>
      <c r="E533" s="206"/>
      <c r="F533" s="206"/>
      <c r="G533" s="206" t="s">
        <v>380</v>
      </c>
      <c r="H533" s="206"/>
      <c r="I533" s="228">
        <v>43553</v>
      </c>
      <c r="J533" s="206"/>
      <c r="K533" s="206" t="s">
        <v>1431</v>
      </c>
      <c r="L533" s="206"/>
      <c r="M533" s="206" t="s">
        <v>388</v>
      </c>
      <c r="N533" s="206"/>
      <c r="O533" s="206" t="s">
        <v>1472</v>
      </c>
      <c r="P533" s="206"/>
      <c r="Q533" s="206" t="s">
        <v>106</v>
      </c>
      <c r="R533" s="206"/>
      <c r="S533" s="211">
        <v>-4529.6000000000004</v>
      </c>
      <c r="T533" s="206"/>
      <c r="U533" s="211">
        <f t="shared" si="15"/>
        <v>3777.83</v>
      </c>
    </row>
    <row r="534" spans="1:21" x14ac:dyDescent="0.25">
      <c r="A534" s="206"/>
      <c r="B534" s="206"/>
      <c r="C534" s="206"/>
      <c r="D534" s="206"/>
      <c r="E534" s="206"/>
      <c r="F534" s="206"/>
      <c r="G534" s="206" t="s">
        <v>383</v>
      </c>
      <c r="H534" s="206"/>
      <c r="I534" s="228">
        <v>43553</v>
      </c>
      <c r="J534" s="206"/>
      <c r="K534" s="206" t="s">
        <v>386</v>
      </c>
      <c r="L534" s="206"/>
      <c r="M534" s="206" t="s">
        <v>388</v>
      </c>
      <c r="N534" s="206"/>
      <c r="O534" s="206" t="s">
        <v>1254</v>
      </c>
      <c r="P534" s="206"/>
      <c r="Q534" s="206" t="s">
        <v>296</v>
      </c>
      <c r="R534" s="206"/>
      <c r="S534" s="211">
        <v>786.94</v>
      </c>
      <c r="T534" s="206"/>
      <c r="U534" s="211">
        <f t="shared" si="15"/>
        <v>4564.7700000000004</v>
      </c>
    </row>
    <row r="535" spans="1:21" x14ac:dyDescent="0.25">
      <c r="A535" s="206"/>
      <c r="B535" s="206"/>
      <c r="C535" s="206"/>
      <c r="D535" s="206"/>
      <c r="E535" s="206"/>
      <c r="F535" s="206"/>
      <c r="G535" s="206" t="s">
        <v>380</v>
      </c>
      <c r="H535" s="206"/>
      <c r="I535" s="228">
        <v>43553</v>
      </c>
      <c r="J535" s="206"/>
      <c r="K535" s="206" t="s">
        <v>1431</v>
      </c>
      <c r="L535" s="206"/>
      <c r="M535" s="206" t="s">
        <v>388</v>
      </c>
      <c r="N535" s="206"/>
      <c r="O535" s="206" t="s">
        <v>1473</v>
      </c>
      <c r="P535" s="206"/>
      <c r="Q535" s="206" t="s">
        <v>107</v>
      </c>
      <c r="R535" s="206"/>
      <c r="S535" s="211">
        <v>-4950</v>
      </c>
      <c r="T535" s="206"/>
      <c r="U535" s="211">
        <f t="shared" si="15"/>
        <v>-385.23</v>
      </c>
    </row>
    <row r="536" spans="1:21" ht="15.75" thickBot="1" x14ac:dyDescent="0.3">
      <c r="A536" s="206"/>
      <c r="B536" s="206"/>
      <c r="C536" s="206"/>
      <c r="D536" s="206"/>
      <c r="E536" s="206"/>
      <c r="F536" s="206"/>
      <c r="G536" s="206" t="s">
        <v>380</v>
      </c>
      <c r="H536" s="206"/>
      <c r="I536" s="228">
        <v>43555</v>
      </c>
      <c r="J536" s="206"/>
      <c r="K536" s="206" t="s">
        <v>1398</v>
      </c>
      <c r="L536" s="206"/>
      <c r="M536" s="206" t="s">
        <v>1128</v>
      </c>
      <c r="N536" s="206"/>
      <c r="O536" s="206" t="s">
        <v>1474</v>
      </c>
      <c r="P536" s="206"/>
      <c r="Q536" s="206" t="s">
        <v>321</v>
      </c>
      <c r="R536" s="206"/>
      <c r="S536" s="213">
        <v>95</v>
      </c>
      <c r="T536" s="206"/>
      <c r="U536" s="213">
        <f t="shared" si="15"/>
        <v>-290.23</v>
      </c>
    </row>
    <row r="537" spans="1:21" x14ac:dyDescent="0.25">
      <c r="A537" s="206"/>
      <c r="B537" s="206"/>
      <c r="C537" s="206" t="s">
        <v>505</v>
      </c>
      <c r="D537" s="206"/>
      <c r="E537" s="206"/>
      <c r="F537" s="206"/>
      <c r="G537" s="206"/>
      <c r="H537" s="206"/>
      <c r="I537" s="228"/>
      <c r="J537" s="206"/>
      <c r="K537" s="206"/>
      <c r="L537" s="206"/>
      <c r="M537" s="206"/>
      <c r="N537" s="206"/>
      <c r="O537" s="206"/>
      <c r="P537" s="206"/>
      <c r="Q537" s="206"/>
      <c r="R537" s="206"/>
      <c r="S537" s="211">
        <f>ROUND(SUM(S497:S536),5)</f>
        <v>905.52</v>
      </c>
      <c r="T537" s="206"/>
      <c r="U537" s="211">
        <f>U536</f>
        <v>-290.23</v>
      </c>
    </row>
    <row r="538" spans="1:21" x14ac:dyDescent="0.25">
      <c r="A538" s="203"/>
      <c r="B538" s="203"/>
      <c r="C538" s="203" t="s">
        <v>506</v>
      </c>
      <c r="D538" s="203"/>
      <c r="E538" s="203"/>
      <c r="F538" s="203"/>
      <c r="G538" s="203"/>
      <c r="H538" s="203"/>
      <c r="I538" s="227"/>
      <c r="J538" s="203"/>
      <c r="K538" s="203"/>
      <c r="L538" s="203"/>
      <c r="M538" s="203"/>
      <c r="N538" s="203"/>
      <c r="O538" s="203"/>
      <c r="P538" s="203"/>
      <c r="Q538" s="203"/>
      <c r="R538" s="203"/>
      <c r="S538" s="229"/>
      <c r="T538" s="203"/>
      <c r="U538" s="229">
        <v>0</v>
      </c>
    </row>
    <row r="539" spans="1:21" x14ac:dyDescent="0.25">
      <c r="A539" s="206"/>
      <c r="B539" s="206"/>
      <c r="C539" s="206" t="s">
        <v>507</v>
      </c>
      <c r="D539" s="206"/>
      <c r="E539" s="206"/>
      <c r="F539" s="206"/>
      <c r="G539" s="206"/>
      <c r="H539" s="206"/>
      <c r="I539" s="228"/>
      <c r="J539" s="206"/>
      <c r="K539" s="206"/>
      <c r="L539" s="206"/>
      <c r="M539" s="206"/>
      <c r="N539" s="206"/>
      <c r="O539" s="206"/>
      <c r="P539" s="206"/>
      <c r="Q539" s="206"/>
      <c r="R539" s="206"/>
      <c r="S539" s="211"/>
      <c r="T539" s="206"/>
      <c r="U539" s="211">
        <f>U538</f>
        <v>0</v>
      </c>
    </row>
    <row r="540" spans="1:21" x14ac:dyDescent="0.25">
      <c r="A540" s="203"/>
      <c r="B540" s="203"/>
      <c r="C540" s="203" t="s">
        <v>508</v>
      </c>
      <c r="D540" s="203"/>
      <c r="E540" s="203"/>
      <c r="F540" s="203"/>
      <c r="G540" s="203"/>
      <c r="H540" s="203"/>
      <c r="I540" s="227"/>
      <c r="J540" s="203"/>
      <c r="K540" s="203"/>
      <c r="L540" s="203"/>
      <c r="M540" s="203"/>
      <c r="N540" s="203"/>
      <c r="O540" s="203"/>
      <c r="P540" s="203"/>
      <c r="Q540" s="203"/>
      <c r="R540" s="203"/>
      <c r="S540" s="229"/>
      <c r="T540" s="203"/>
      <c r="U540" s="229">
        <v>0</v>
      </c>
    </row>
    <row r="541" spans="1:21" x14ac:dyDescent="0.25">
      <c r="A541" s="206"/>
      <c r="B541" s="206"/>
      <c r="C541" s="206" t="s">
        <v>509</v>
      </c>
      <c r="D541" s="206"/>
      <c r="E541" s="206"/>
      <c r="F541" s="206"/>
      <c r="G541" s="206"/>
      <c r="H541" s="206"/>
      <c r="I541" s="228"/>
      <c r="J541" s="206"/>
      <c r="K541" s="206"/>
      <c r="L541" s="206"/>
      <c r="M541" s="206"/>
      <c r="N541" s="206"/>
      <c r="O541" s="206"/>
      <c r="P541" s="206"/>
      <c r="Q541" s="206"/>
      <c r="R541" s="206"/>
      <c r="S541" s="211"/>
      <c r="T541" s="206"/>
      <c r="U541" s="211">
        <f>U540</f>
        <v>0</v>
      </c>
    </row>
    <row r="542" spans="1:21" x14ac:dyDescent="0.25">
      <c r="A542" s="203"/>
      <c r="B542" s="203"/>
      <c r="C542" s="203" t="s">
        <v>329</v>
      </c>
      <c r="D542" s="203"/>
      <c r="E542" s="203"/>
      <c r="F542" s="203"/>
      <c r="G542" s="203"/>
      <c r="H542" s="203"/>
      <c r="I542" s="227"/>
      <c r="J542" s="203"/>
      <c r="K542" s="203"/>
      <c r="L542" s="203"/>
      <c r="M542" s="203"/>
      <c r="N542" s="203"/>
      <c r="O542" s="203"/>
      <c r="P542" s="203"/>
      <c r="Q542" s="203"/>
      <c r="R542" s="203"/>
      <c r="S542" s="229"/>
      <c r="T542" s="203"/>
      <c r="U542" s="229">
        <v>-158134.9</v>
      </c>
    </row>
    <row r="543" spans="1:21" ht="15.75" thickBot="1" x14ac:dyDescent="0.3">
      <c r="A543" s="206"/>
      <c r="B543" s="206"/>
      <c r="C543" s="206" t="s">
        <v>510</v>
      </c>
      <c r="D543" s="206"/>
      <c r="E543" s="206"/>
      <c r="F543" s="206"/>
      <c r="G543" s="206"/>
      <c r="H543" s="206"/>
      <c r="I543" s="228"/>
      <c r="J543" s="206"/>
      <c r="K543" s="206"/>
      <c r="L543" s="206"/>
      <c r="M543" s="206"/>
      <c r="N543" s="206"/>
      <c r="O543" s="206"/>
      <c r="P543" s="206"/>
      <c r="Q543" s="206"/>
      <c r="R543" s="206"/>
      <c r="S543" s="213"/>
      <c r="T543" s="206"/>
      <c r="U543" s="213">
        <f>U542</f>
        <v>-158134.9</v>
      </c>
    </row>
    <row r="544" spans="1:21" x14ac:dyDescent="0.25">
      <c r="A544" s="206"/>
      <c r="B544" s="206" t="s">
        <v>330</v>
      </c>
      <c r="C544" s="206"/>
      <c r="D544" s="206"/>
      <c r="E544" s="206"/>
      <c r="F544" s="206"/>
      <c r="G544" s="206"/>
      <c r="H544" s="206"/>
      <c r="I544" s="228"/>
      <c r="J544" s="206"/>
      <c r="K544" s="206"/>
      <c r="L544" s="206"/>
      <c r="M544" s="206"/>
      <c r="N544" s="206"/>
      <c r="O544" s="206"/>
      <c r="P544" s="206"/>
      <c r="Q544" s="206"/>
      <c r="R544" s="206"/>
      <c r="S544" s="211">
        <f>ROUND(S423+S425+S427+S429+S461+S483+S496+S537+S539+S541+S543,5)</f>
        <v>-7577.18</v>
      </c>
      <c r="T544" s="206"/>
      <c r="U544" s="211">
        <f>ROUND(U423+U425+U427+U429+U461+U483+U496+U537+U539+U541+U543,5)</f>
        <v>-159932.07999999999</v>
      </c>
    </row>
    <row r="545" spans="1:21" x14ac:dyDescent="0.25">
      <c r="A545" s="203"/>
      <c r="B545" s="203" t="s">
        <v>511</v>
      </c>
      <c r="C545" s="203"/>
      <c r="D545" s="203"/>
      <c r="E545" s="203"/>
      <c r="F545" s="203"/>
      <c r="G545" s="203"/>
      <c r="H545" s="203"/>
      <c r="I545" s="227"/>
      <c r="J545" s="203"/>
      <c r="K545" s="203"/>
      <c r="L545" s="203"/>
      <c r="M545" s="203"/>
      <c r="N545" s="203"/>
      <c r="O545" s="203"/>
      <c r="P545" s="203"/>
      <c r="Q545" s="203"/>
      <c r="R545" s="203"/>
      <c r="S545" s="229"/>
      <c r="T545" s="203"/>
      <c r="U545" s="229">
        <v>0</v>
      </c>
    </row>
    <row r="546" spans="1:21" x14ac:dyDescent="0.25">
      <c r="A546" s="206"/>
      <c r="B546" s="206" t="s">
        <v>512</v>
      </c>
      <c r="C546" s="206"/>
      <c r="D546" s="206"/>
      <c r="E546" s="206"/>
      <c r="F546" s="206"/>
      <c r="G546" s="206"/>
      <c r="H546" s="206"/>
      <c r="I546" s="228"/>
      <c r="J546" s="206"/>
      <c r="K546" s="206"/>
      <c r="L546" s="206"/>
      <c r="M546" s="206"/>
      <c r="N546" s="206"/>
      <c r="O546" s="206"/>
      <c r="P546" s="206"/>
      <c r="Q546" s="206"/>
      <c r="R546" s="206"/>
      <c r="S546" s="211"/>
      <c r="T546" s="206"/>
      <c r="U546" s="211">
        <f>U545</f>
        <v>0</v>
      </c>
    </row>
    <row r="547" spans="1:21" x14ac:dyDescent="0.25">
      <c r="A547" s="203"/>
      <c r="B547" s="203" t="s">
        <v>331</v>
      </c>
      <c r="C547" s="203"/>
      <c r="D547" s="203"/>
      <c r="E547" s="203"/>
      <c r="F547" s="203"/>
      <c r="G547" s="203"/>
      <c r="H547" s="203"/>
      <c r="I547" s="227"/>
      <c r="J547" s="203"/>
      <c r="K547" s="203"/>
      <c r="L547" s="203"/>
      <c r="M547" s="203"/>
      <c r="N547" s="203"/>
      <c r="O547" s="203"/>
      <c r="P547" s="203"/>
      <c r="Q547" s="203"/>
      <c r="R547" s="203"/>
      <c r="S547" s="229"/>
      <c r="T547" s="203"/>
      <c r="U547" s="229">
        <v>0</v>
      </c>
    </row>
    <row r="548" spans="1:21" x14ac:dyDescent="0.25">
      <c r="A548" s="206"/>
      <c r="B548" s="206" t="s">
        <v>513</v>
      </c>
      <c r="C548" s="206"/>
      <c r="D548" s="206"/>
      <c r="E548" s="206"/>
      <c r="F548" s="206"/>
      <c r="G548" s="206"/>
      <c r="H548" s="206"/>
      <c r="I548" s="228"/>
      <c r="J548" s="206"/>
      <c r="K548" s="206"/>
      <c r="L548" s="206"/>
      <c r="M548" s="206"/>
      <c r="N548" s="206"/>
      <c r="O548" s="206"/>
      <c r="P548" s="206"/>
      <c r="Q548" s="206"/>
      <c r="R548" s="206"/>
      <c r="S548" s="211"/>
      <c r="T548" s="206"/>
      <c r="U548" s="211">
        <f>U547</f>
        <v>0</v>
      </c>
    </row>
    <row r="549" spans="1:21" x14ac:dyDescent="0.25">
      <c r="A549" s="203"/>
      <c r="B549" s="203" t="s">
        <v>332</v>
      </c>
      <c r="C549" s="203"/>
      <c r="D549" s="203"/>
      <c r="E549" s="203"/>
      <c r="F549" s="203"/>
      <c r="G549" s="203"/>
      <c r="H549" s="203"/>
      <c r="I549" s="227"/>
      <c r="J549" s="203"/>
      <c r="K549" s="203"/>
      <c r="L549" s="203"/>
      <c r="M549" s="203"/>
      <c r="N549" s="203"/>
      <c r="O549" s="203"/>
      <c r="P549" s="203"/>
      <c r="Q549" s="203"/>
      <c r="R549" s="203"/>
      <c r="S549" s="229"/>
      <c r="T549" s="203"/>
      <c r="U549" s="229">
        <v>0</v>
      </c>
    </row>
    <row r="550" spans="1:21" x14ac:dyDescent="0.25">
      <c r="A550" s="206"/>
      <c r="B550" s="206" t="s">
        <v>514</v>
      </c>
      <c r="C550" s="206"/>
      <c r="D550" s="206"/>
      <c r="E550" s="206"/>
      <c r="F550" s="206"/>
      <c r="G550" s="206"/>
      <c r="H550" s="206"/>
      <c r="I550" s="228"/>
      <c r="J550" s="206"/>
      <c r="K550" s="206"/>
      <c r="L550" s="206"/>
      <c r="M550" s="206"/>
      <c r="N550" s="206"/>
      <c r="O550" s="206"/>
      <c r="P550" s="206"/>
      <c r="Q550" s="206"/>
      <c r="R550" s="206"/>
      <c r="S550" s="211"/>
      <c r="T550" s="206"/>
      <c r="U550" s="211">
        <f>U549</f>
        <v>0</v>
      </c>
    </row>
    <row r="551" spans="1:21" x14ac:dyDescent="0.25">
      <c r="A551" s="203"/>
      <c r="B551" s="203" t="s">
        <v>515</v>
      </c>
      <c r="C551" s="203"/>
      <c r="D551" s="203"/>
      <c r="E551" s="203"/>
      <c r="F551" s="203"/>
      <c r="G551" s="203"/>
      <c r="H551" s="203"/>
      <c r="I551" s="227"/>
      <c r="J551" s="203"/>
      <c r="K551" s="203"/>
      <c r="L551" s="203"/>
      <c r="M551" s="203"/>
      <c r="N551" s="203"/>
      <c r="O551" s="203"/>
      <c r="P551" s="203"/>
      <c r="Q551" s="203"/>
      <c r="R551" s="203"/>
      <c r="S551" s="229"/>
      <c r="T551" s="203"/>
      <c r="U551" s="229">
        <v>0</v>
      </c>
    </row>
    <row r="552" spans="1:21" x14ac:dyDescent="0.25">
      <c r="A552" s="206"/>
      <c r="B552" s="206" t="s">
        <v>516</v>
      </c>
      <c r="C552" s="206"/>
      <c r="D552" s="206"/>
      <c r="E552" s="206"/>
      <c r="F552" s="206"/>
      <c r="G552" s="206"/>
      <c r="H552" s="206"/>
      <c r="I552" s="228"/>
      <c r="J552" s="206"/>
      <c r="K552" s="206"/>
      <c r="L552" s="206"/>
      <c r="M552" s="206"/>
      <c r="N552" s="206"/>
      <c r="O552" s="206"/>
      <c r="P552" s="206"/>
      <c r="Q552" s="206"/>
      <c r="R552" s="206"/>
      <c r="S552" s="211"/>
      <c r="T552" s="206"/>
      <c r="U552" s="211">
        <f>U551</f>
        <v>0</v>
      </c>
    </row>
    <row r="553" spans="1:21" x14ac:dyDescent="0.25">
      <c r="A553" s="203"/>
      <c r="B553" s="203" t="s">
        <v>517</v>
      </c>
      <c r="C553" s="203"/>
      <c r="D553" s="203"/>
      <c r="E553" s="203"/>
      <c r="F553" s="203"/>
      <c r="G553" s="203"/>
      <c r="H553" s="203"/>
      <c r="I553" s="227"/>
      <c r="J553" s="203"/>
      <c r="K553" s="203"/>
      <c r="L553" s="203"/>
      <c r="M553" s="203"/>
      <c r="N553" s="203"/>
      <c r="O553" s="203"/>
      <c r="P553" s="203"/>
      <c r="Q553" s="203"/>
      <c r="R553" s="203"/>
      <c r="S553" s="229"/>
      <c r="T553" s="203"/>
      <c r="U553" s="229">
        <v>0</v>
      </c>
    </row>
    <row r="554" spans="1:21" x14ac:dyDescent="0.25">
      <c r="A554" s="206"/>
      <c r="B554" s="206" t="s">
        <v>518</v>
      </c>
      <c r="C554" s="206"/>
      <c r="D554" s="206"/>
      <c r="E554" s="206"/>
      <c r="F554" s="206"/>
      <c r="G554" s="206"/>
      <c r="H554" s="206"/>
      <c r="I554" s="228"/>
      <c r="J554" s="206"/>
      <c r="K554" s="206"/>
      <c r="L554" s="206"/>
      <c r="M554" s="206"/>
      <c r="N554" s="206"/>
      <c r="O554" s="206"/>
      <c r="P554" s="206"/>
      <c r="Q554" s="206"/>
      <c r="R554" s="206"/>
      <c r="S554" s="211"/>
      <c r="T554" s="206"/>
      <c r="U554" s="211">
        <f>U553</f>
        <v>0</v>
      </c>
    </row>
    <row r="555" spans="1:21" x14ac:dyDescent="0.25">
      <c r="A555" s="203"/>
      <c r="B555" s="203" t="s">
        <v>519</v>
      </c>
      <c r="C555" s="203"/>
      <c r="D555" s="203"/>
      <c r="E555" s="203"/>
      <c r="F555" s="203"/>
      <c r="G555" s="203"/>
      <c r="H555" s="203"/>
      <c r="I555" s="227"/>
      <c r="J555" s="203"/>
      <c r="K555" s="203"/>
      <c r="L555" s="203"/>
      <c r="M555" s="203"/>
      <c r="N555" s="203"/>
      <c r="O555" s="203"/>
      <c r="P555" s="203"/>
      <c r="Q555" s="203"/>
      <c r="R555" s="203"/>
      <c r="S555" s="229"/>
      <c r="T555" s="203"/>
      <c r="U555" s="229">
        <v>0</v>
      </c>
    </row>
    <row r="556" spans="1:21" x14ac:dyDescent="0.25">
      <c r="A556" s="206"/>
      <c r="B556" s="206" t="s">
        <v>520</v>
      </c>
      <c r="C556" s="206"/>
      <c r="D556" s="206"/>
      <c r="E556" s="206"/>
      <c r="F556" s="206"/>
      <c r="G556" s="206"/>
      <c r="H556" s="206"/>
      <c r="I556" s="228"/>
      <c r="J556" s="206"/>
      <c r="K556" s="206"/>
      <c r="L556" s="206"/>
      <c r="M556" s="206"/>
      <c r="N556" s="206"/>
      <c r="O556" s="206"/>
      <c r="P556" s="206"/>
      <c r="Q556" s="206"/>
      <c r="R556" s="206"/>
      <c r="S556" s="211"/>
      <c r="T556" s="206"/>
      <c r="U556" s="211">
        <f>U555</f>
        <v>0</v>
      </c>
    </row>
    <row r="557" spans="1:21" x14ac:dyDescent="0.25">
      <c r="A557" s="203"/>
      <c r="B557" s="203" t="s">
        <v>333</v>
      </c>
      <c r="C557" s="203"/>
      <c r="D557" s="203"/>
      <c r="E557" s="203"/>
      <c r="F557" s="203"/>
      <c r="G557" s="203"/>
      <c r="H557" s="203"/>
      <c r="I557" s="227"/>
      <c r="J557" s="203"/>
      <c r="K557" s="203"/>
      <c r="L557" s="203"/>
      <c r="M557" s="203"/>
      <c r="N557" s="203"/>
      <c r="O557" s="203"/>
      <c r="P557" s="203"/>
      <c r="Q557" s="203"/>
      <c r="R557" s="203"/>
      <c r="S557" s="229"/>
      <c r="T557" s="203"/>
      <c r="U557" s="229">
        <v>0</v>
      </c>
    </row>
    <row r="558" spans="1:21" ht="15.75" thickBot="1" x14ac:dyDescent="0.3">
      <c r="A558" s="222"/>
      <c r="B558" s="222"/>
      <c r="C558" s="222"/>
      <c r="D558" s="222"/>
      <c r="E558" s="206"/>
      <c r="F558" s="206"/>
      <c r="G558" s="206" t="s">
        <v>380</v>
      </c>
      <c r="H558" s="206"/>
      <c r="I558" s="228">
        <v>43555</v>
      </c>
      <c r="J558" s="206"/>
      <c r="K558" s="206" t="s">
        <v>1196</v>
      </c>
      <c r="L558" s="206"/>
      <c r="M558" s="206" t="s">
        <v>1029</v>
      </c>
      <c r="N558" s="206"/>
      <c r="O558" s="206" t="s">
        <v>1475</v>
      </c>
      <c r="P558" s="206"/>
      <c r="Q558" s="206" t="s">
        <v>110</v>
      </c>
      <c r="R558" s="206"/>
      <c r="S558" s="213">
        <v>-24571.06</v>
      </c>
      <c r="T558" s="206"/>
      <c r="U558" s="213">
        <f>ROUND(U557+S558,5)</f>
        <v>-24571.06</v>
      </c>
    </row>
    <row r="559" spans="1:21" x14ac:dyDescent="0.25">
      <c r="A559" s="206"/>
      <c r="B559" s="206" t="s">
        <v>521</v>
      </c>
      <c r="C559" s="206"/>
      <c r="D559" s="206"/>
      <c r="E559" s="206"/>
      <c r="F559" s="206"/>
      <c r="G559" s="206"/>
      <c r="H559" s="206"/>
      <c r="I559" s="228"/>
      <c r="J559" s="206"/>
      <c r="K559" s="206"/>
      <c r="L559" s="206"/>
      <c r="M559" s="206"/>
      <c r="N559" s="206"/>
      <c r="O559" s="206"/>
      <c r="P559" s="206"/>
      <c r="Q559" s="206"/>
      <c r="R559" s="206"/>
      <c r="S559" s="211">
        <f>ROUND(SUM(S557:S558),5)</f>
        <v>-24571.06</v>
      </c>
      <c r="T559" s="206"/>
      <c r="U559" s="211">
        <f>U558</f>
        <v>-24571.06</v>
      </c>
    </row>
    <row r="560" spans="1:21" x14ac:dyDescent="0.25">
      <c r="A560" s="203"/>
      <c r="B560" s="203" t="s">
        <v>522</v>
      </c>
      <c r="C560" s="203"/>
      <c r="D560" s="203"/>
      <c r="E560" s="203"/>
      <c r="F560" s="203"/>
      <c r="G560" s="203"/>
      <c r="H560" s="203"/>
      <c r="I560" s="227"/>
      <c r="J560" s="203"/>
      <c r="K560" s="203"/>
      <c r="L560" s="203"/>
      <c r="M560" s="203"/>
      <c r="N560" s="203"/>
      <c r="O560" s="203"/>
      <c r="P560" s="203"/>
      <c r="Q560" s="203"/>
      <c r="R560" s="203"/>
      <c r="S560" s="229"/>
      <c r="T560" s="203"/>
      <c r="U560" s="229">
        <v>0</v>
      </c>
    </row>
    <row r="561" spans="1:21" x14ac:dyDescent="0.25">
      <c r="A561" s="206"/>
      <c r="B561" s="206" t="s">
        <v>523</v>
      </c>
      <c r="C561" s="206"/>
      <c r="D561" s="206"/>
      <c r="E561" s="206"/>
      <c r="F561" s="206"/>
      <c r="G561" s="206"/>
      <c r="H561" s="206"/>
      <c r="I561" s="228"/>
      <c r="J561" s="206"/>
      <c r="K561" s="206"/>
      <c r="L561" s="206"/>
      <c r="M561" s="206"/>
      <c r="N561" s="206"/>
      <c r="O561" s="206"/>
      <c r="P561" s="206"/>
      <c r="Q561" s="206"/>
      <c r="R561" s="206"/>
      <c r="S561" s="211"/>
      <c r="T561" s="206"/>
      <c r="U561" s="211">
        <f>U560</f>
        <v>0</v>
      </c>
    </row>
    <row r="562" spans="1:21" x14ac:dyDescent="0.25">
      <c r="A562" s="203"/>
      <c r="B562" s="203" t="s">
        <v>524</v>
      </c>
      <c r="C562" s="203"/>
      <c r="D562" s="203"/>
      <c r="E562" s="203"/>
      <c r="F562" s="203"/>
      <c r="G562" s="203"/>
      <c r="H562" s="203"/>
      <c r="I562" s="227"/>
      <c r="J562" s="203"/>
      <c r="K562" s="203"/>
      <c r="L562" s="203"/>
      <c r="M562" s="203"/>
      <c r="N562" s="203"/>
      <c r="O562" s="203"/>
      <c r="P562" s="203"/>
      <c r="Q562" s="203"/>
      <c r="R562" s="203"/>
      <c r="S562" s="229"/>
      <c r="T562" s="203"/>
      <c r="U562" s="229">
        <v>0</v>
      </c>
    </row>
    <row r="563" spans="1:21" x14ac:dyDescent="0.25">
      <c r="A563" s="206"/>
      <c r="B563" s="206" t="s">
        <v>525</v>
      </c>
      <c r="C563" s="206"/>
      <c r="D563" s="206"/>
      <c r="E563" s="206"/>
      <c r="F563" s="206"/>
      <c r="G563" s="206"/>
      <c r="H563" s="206"/>
      <c r="I563" s="228"/>
      <c r="J563" s="206"/>
      <c r="K563" s="206"/>
      <c r="L563" s="206"/>
      <c r="M563" s="206"/>
      <c r="N563" s="206"/>
      <c r="O563" s="206"/>
      <c r="P563" s="206"/>
      <c r="Q563" s="206"/>
      <c r="R563" s="206"/>
      <c r="S563" s="211"/>
      <c r="T563" s="206"/>
      <c r="U563" s="211">
        <f>U562</f>
        <v>0</v>
      </c>
    </row>
    <row r="564" spans="1:21" x14ac:dyDescent="0.25">
      <c r="A564" s="203"/>
      <c r="B564" s="203" t="s">
        <v>526</v>
      </c>
      <c r="C564" s="203"/>
      <c r="D564" s="203"/>
      <c r="E564" s="203"/>
      <c r="F564" s="203"/>
      <c r="G564" s="203"/>
      <c r="H564" s="203"/>
      <c r="I564" s="227"/>
      <c r="J564" s="203"/>
      <c r="K564" s="203"/>
      <c r="L564" s="203"/>
      <c r="M564" s="203"/>
      <c r="N564" s="203"/>
      <c r="O564" s="203"/>
      <c r="P564" s="203"/>
      <c r="Q564" s="203"/>
      <c r="R564" s="203"/>
      <c r="S564" s="229"/>
      <c r="T564" s="203"/>
      <c r="U564" s="229">
        <v>0</v>
      </c>
    </row>
    <row r="565" spans="1:21" x14ac:dyDescent="0.25">
      <c r="A565" s="206"/>
      <c r="B565" s="206" t="s">
        <v>527</v>
      </c>
      <c r="C565" s="206"/>
      <c r="D565" s="206"/>
      <c r="E565" s="206"/>
      <c r="F565" s="206"/>
      <c r="G565" s="206"/>
      <c r="H565" s="206"/>
      <c r="I565" s="228"/>
      <c r="J565" s="206"/>
      <c r="K565" s="206"/>
      <c r="L565" s="206"/>
      <c r="M565" s="206"/>
      <c r="N565" s="206"/>
      <c r="O565" s="206"/>
      <c r="P565" s="206"/>
      <c r="Q565" s="206"/>
      <c r="R565" s="206"/>
      <c r="S565" s="211"/>
      <c r="T565" s="206"/>
      <c r="U565" s="211">
        <f>U564</f>
        <v>0</v>
      </c>
    </row>
    <row r="566" spans="1:21" x14ac:dyDescent="0.25">
      <c r="A566" s="203"/>
      <c r="B566" s="203" t="s">
        <v>528</v>
      </c>
      <c r="C566" s="203"/>
      <c r="D566" s="203"/>
      <c r="E566" s="203"/>
      <c r="F566" s="203"/>
      <c r="G566" s="203"/>
      <c r="H566" s="203"/>
      <c r="I566" s="227"/>
      <c r="J566" s="203"/>
      <c r="K566" s="203"/>
      <c r="L566" s="203"/>
      <c r="M566" s="203"/>
      <c r="N566" s="203"/>
      <c r="O566" s="203"/>
      <c r="P566" s="203"/>
      <c r="Q566" s="203"/>
      <c r="R566" s="203"/>
      <c r="S566" s="229"/>
      <c r="T566" s="203"/>
      <c r="U566" s="229">
        <v>0</v>
      </c>
    </row>
    <row r="567" spans="1:21" x14ac:dyDescent="0.25">
      <c r="A567" s="206"/>
      <c r="B567" s="206" t="s">
        <v>529</v>
      </c>
      <c r="C567" s="206"/>
      <c r="D567" s="206"/>
      <c r="E567" s="206"/>
      <c r="F567" s="206"/>
      <c r="G567" s="206"/>
      <c r="H567" s="206"/>
      <c r="I567" s="228"/>
      <c r="J567" s="206"/>
      <c r="K567" s="206"/>
      <c r="L567" s="206"/>
      <c r="M567" s="206"/>
      <c r="N567" s="206"/>
      <c r="O567" s="206"/>
      <c r="P567" s="206"/>
      <c r="Q567" s="206"/>
      <c r="R567" s="206"/>
      <c r="S567" s="211"/>
      <c r="T567" s="206"/>
      <c r="U567" s="211">
        <f>U566</f>
        <v>0</v>
      </c>
    </row>
    <row r="568" spans="1:21" x14ac:dyDescent="0.25">
      <c r="A568" s="203"/>
      <c r="B568" s="203" t="s">
        <v>530</v>
      </c>
      <c r="C568" s="203"/>
      <c r="D568" s="203"/>
      <c r="E568" s="203"/>
      <c r="F568" s="203"/>
      <c r="G568" s="203"/>
      <c r="H568" s="203"/>
      <c r="I568" s="227"/>
      <c r="J568" s="203"/>
      <c r="K568" s="203"/>
      <c r="L568" s="203"/>
      <c r="M568" s="203"/>
      <c r="N568" s="203"/>
      <c r="O568" s="203"/>
      <c r="P568" s="203"/>
      <c r="Q568" s="203"/>
      <c r="R568" s="203"/>
      <c r="S568" s="229"/>
      <c r="T568" s="203"/>
      <c r="U568" s="229">
        <v>0</v>
      </c>
    </row>
    <row r="569" spans="1:21" x14ac:dyDescent="0.25">
      <c r="A569" s="206"/>
      <c r="B569" s="206" t="s">
        <v>531</v>
      </c>
      <c r="C569" s="206"/>
      <c r="D569" s="206"/>
      <c r="E569" s="206"/>
      <c r="F569" s="206"/>
      <c r="G569" s="206"/>
      <c r="H569" s="206"/>
      <c r="I569" s="228"/>
      <c r="J569" s="206"/>
      <c r="K569" s="206"/>
      <c r="L569" s="206"/>
      <c r="M569" s="206"/>
      <c r="N569" s="206"/>
      <c r="O569" s="206"/>
      <c r="P569" s="206"/>
      <c r="Q569" s="206"/>
      <c r="R569" s="206"/>
      <c r="S569" s="211"/>
      <c r="T569" s="206"/>
      <c r="U569" s="211">
        <f>U568</f>
        <v>0</v>
      </c>
    </row>
    <row r="570" spans="1:21" x14ac:dyDescent="0.25">
      <c r="A570" s="203"/>
      <c r="B570" s="203" t="s">
        <v>532</v>
      </c>
      <c r="C570" s="203"/>
      <c r="D570" s="203"/>
      <c r="E570" s="203"/>
      <c r="F570" s="203"/>
      <c r="G570" s="203"/>
      <c r="H570" s="203"/>
      <c r="I570" s="227"/>
      <c r="J570" s="203"/>
      <c r="K570" s="203"/>
      <c r="L570" s="203"/>
      <c r="M570" s="203"/>
      <c r="N570" s="203"/>
      <c r="O570" s="203"/>
      <c r="P570" s="203"/>
      <c r="Q570" s="203"/>
      <c r="R570" s="203"/>
      <c r="S570" s="229"/>
      <c r="T570" s="203"/>
      <c r="U570" s="229">
        <v>0</v>
      </c>
    </row>
    <row r="571" spans="1:21" x14ac:dyDescent="0.25">
      <c r="A571" s="206"/>
      <c r="B571" s="206" t="s">
        <v>533</v>
      </c>
      <c r="C571" s="206"/>
      <c r="D571" s="206"/>
      <c r="E571" s="206"/>
      <c r="F571" s="206"/>
      <c r="G571" s="206"/>
      <c r="H571" s="206"/>
      <c r="I571" s="228"/>
      <c r="J571" s="206"/>
      <c r="K571" s="206"/>
      <c r="L571" s="206"/>
      <c r="M571" s="206"/>
      <c r="N571" s="206"/>
      <c r="O571" s="206"/>
      <c r="P571" s="206"/>
      <c r="Q571" s="206"/>
      <c r="R571" s="206"/>
      <c r="S571" s="211"/>
      <c r="T571" s="206"/>
      <c r="U571" s="211">
        <f>U570</f>
        <v>0</v>
      </c>
    </row>
    <row r="572" spans="1:21" x14ac:dyDescent="0.25">
      <c r="A572" s="203"/>
      <c r="B572" s="203" t="s">
        <v>534</v>
      </c>
      <c r="C572" s="203"/>
      <c r="D572" s="203"/>
      <c r="E572" s="203"/>
      <c r="F572" s="203"/>
      <c r="G572" s="203"/>
      <c r="H572" s="203"/>
      <c r="I572" s="227"/>
      <c r="J572" s="203"/>
      <c r="K572" s="203"/>
      <c r="L572" s="203"/>
      <c r="M572" s="203"/>
      <c r="N572" s="203"/>
      <c r="O572" s="203"/>
      <c r="P572" s="203"/>
      <c r="Q572" s="203"/>
      <c r="R572" s="203"/>
      <c r="S572" s="229"/>
      <c r="T572" s="203"/>
      <c r="U572" s="229">
        <v>-52085.71</v>
      </c>
    </row>
    <row r="573" spans="1:21" x14ac:dyDescent="0.25">
      <c r="A573" s="206"/>
      <c r="B573" s="206" t="s">
        <v>535</v>
      </c>
      <c r="C573" s="206"/>
      <c r="D573" s="206"/>
      <c r="E573" s="206"/>
      <c r="F573" s="206"/>
      <c r="G573" s="206"/>
      <c r="H573" s="206"/>
      <c r="I573" s="228"/>
      <c r="J573" s="206"/>
      <c r="K573" s="206"/>
      <c r="L573" s="206"/>
      <c r="M573" s="206"/>
      <c r="N573" s="206"/>
      <c r="O573" s="206"/>
      <c r="P573" s="206"/>
      <c r="Q573" s="206"/>
      <c r="R573" s="206"/>
      <c r="S573" s="211"/>
      <c r="T573" s="206"/>
      <c r="U573" s="211">
        <f>U572</f>
        <v>-52085.71</v>
      </c>
    </row>
    <row r="574" spans="1:21" x14ac:dyDescent="0.25">
      <c r="A574" s="203"/>
      <c r="B574" s="203" t="s">
        <v>536</v>
      </c>
      <c r="C574" s="203"/>
      <c r="D574" s="203"/>
      <c r="E574" s="203"/>
      <c r="F574" s="203"/>
      <c r="G574" s="203"/>
      <c r="H574" s="203"/>
      <c r="I574" s="227"/>
      <c r="J574" s="203"/>
      <c r="K574" s="203"/>
      <c r="L574" s="203"/>
      <c r="M574" s="203"/>
      <c r="N574" s="203"/>
      <c r="O574" s="203"/>
      <c r="P574" s="203"/>
      <c r="Q574" s="203"/>
      <c r="R574" s="203"/>
      <c r="S574" s="229"/>
      <c r="T574" s="203"/>
      <c r="U574" s="229">
        <v>0</v>
      </c>
    </row>
    <row r="575" spans="1:21" x14ac:dyDescent="0.25">
      <c r="A575" s="206"/>
      <c r="B575" s="206" t="s">
        <v>537</v>
      </c>
      <c r="C575" s="206"/>
      <c r="D575" s="206"/>
      <c r="E575" s="206"/>
      <c r="F575" s="206"/>
      <c r="G575" s="206"/>
      <c r="H575" s="206"/>
      <c r="I575" s="228"/>
      <c r="J575" s="206"/>
      <c r="K575" s="206"/>
      <c r="L575" s="206"/>
      <c r="M575" s="206"/>
      <c r="N575" s="206"/>
      <c r="O575" s="206"/>
      <c r="P575" s="206"/>
      <c r="Q575" s="206"/>
      <c r="R575" s="206"/>
      <c r="S575" s="211"/>
      <c r="T575" s="206"/>
      <c r="U575" s="211">
        <f>U574</f>
        <v>0</v>
      </c>
    </row>
    <row r="576" spans="1:21" x14ac:dyDescent="0.25">
      <c r="A576" s="203"/>
      <c r="B576" s="203" t="s">
        <v>335</v>
      </c>
      <c r="C576" s="203"/>
      <c r="D576" s="203"/>
      <c r="E576" s="203"/>
      <c r="F576" s="203"/>
      <c r="G576" s="203"/>
      <c r="H576" s="203"/>
      <c r="I576" s="227"/>
      <c r="J576" s="203"/>
      <c r="K576" s="203"/>
      <c r="L576" s="203"/>
      <c r="M576" s="203"/>
      <c r="N576" s="203"/>
      <c r="O576" s="203"/>
      <c r="P576" s="203"/>
      <c r="Q576" s="203"/>
      <c r="R576" s="203"/>
      <c r="S576" s="229"/>
      <c r="T576" s="203"/>
      <c r="U576" s="229">
        <v>-1887708.36</v>
      </c>
    </row>
    <row r="577" spans="1:21" x14ac:dyDescent="0.25">
      <c r="A577" s="206"/>
      <c r="B577" s="206" t="s">
        <v>538</v>
      </c>
      <c r="C577" s="206"/>
      <c r="D577" s="206"/>
      <c r="E577" s="206"/>
      <c r="F577" s="206"/>
      <c r="G577" s="206"/>
      <c r="H577" s="206"/>
      <c r="I577" s="228"/>
      <c r="J577" s="206"/>
      <c r="K577" s="206"/>
      <c r="L577" s="206"/>
      <c r="M577" s="206"/>
      <c r="N577" s="206"/>
      <c r="O577" s="206"/>
      <c r="P577" s="206"/>
      <c r="Q577" s="206"/>
      <c r="R577" s="206"/>
      <c r="S577" s="211"/>
      <c r="T577" s="206"/>
      <c r="U577" s="211">
        <v>-1887708.36</v>
      </c>
    </row>
    <row r="578" spans="1:21" x14ac:dyDescent="0.25">
      <c r="A578" s="203"/>
      <c r="B578" s="203" t="s">
        <v>84</v>
      </c>
      <c r="C578" s="203"/>
      <c r="D578" s="203"/>
      <c r="E578" s="203"/>
      <c r="F578" s="203"/>
      <c r="G578" s="203"/>
      <c r="H578" s="203"/>
      <c r="I578" s="227"/>
      <c r="J578" s="203"/>
      <c r="K578" s="203"/>
      <c r="L578" s="203"/>
      <c r="M578" s="203"/>
      <c r="N578" s="203"/>
      <c r="O578" s="203"/>
      <c r="P578" s="203"/>
      <c r="Q578" s="203"/>
      <c r="R578" s="203"/>
      <c r="S578" s="229"/>
      <c r="T578" s="203"/>
      <c r="U578" s="229">
        <v>-3525347.2</v>
      </c>
    </row>
    <row r="579" spans="1:21" x14ac:dyDescent="0.25">
      <c r="A579" s="203"/>
      <c r="B579" s="203"/>
      <c r="C579" s="203" t="s">
        <v>85</v>
      </c>
      <c r="D579" s="203"/>
      <c r="E579" s="203"/>
      <c r="F579" s="203"/>
      <c r="G579" s="203"/>
      <c r="H579" s="203"/>
      <c r="I579" s="227"/>
      <c r="J579" s="203"/>
      <c r="K579" s="203"/>
      <c r="L579" s="203"/>
      <c r="M579" s="203"/>
      <c r="N579" s="203"/>
      <c r="O579" s="203"/>
      <c r="P579" s="203"/>
      <c r="Q579" s="203"/>
      <c r="R579" s="203"/>
      <c r="S579" s="229"/>
      <c r="T579" s="203"/>
      <c r="U579" s="229">
        <v>-600.46</v>
      </c>
    </row>
    <row r="580" spans="1:21" x14ac:dyDescent="0.25">
      <c r="A580" s="203"/>
      <c r="B580" s="203"/>
      <c r="C580" s="203"/>
      <c r="D580" s="203" t="s">
        <v>86</v>
      </c>
      <c r="E580" s="203"/>
      <c r="F580" s="203"/>
      <c r="G580" s="203"/>
      <c r="H580" s="203"/>
      <c r="I580" s="227"/>
      <c r="J580" s="203"/>
      <c r="K580" s="203"/>
      <c r="L580" s="203"/>
      <c r="M580" s="203"/>
      <c r="N580" s="203"/>
      <c r="O580" s="203"/>
      <c r="P580" s="203"/>
      <c r="Q580" s="203"/>
      <c r="R580" s="203"/>
      <c r="S580" s="229"/>
      <c r="T580" s="203"/>
      <c r="U580" s="229">
        <v>-220.46</v>
      </c>
    </row>
    <row r="581" spans="1:21" x14ac:dyDescent="0.25">
      <c r="A581" s="206"/>
      <c r="B581" s="206"/>
      <c r="C581" s="206"/>
      <c r="D581" s="206" t="s">
        <v>539</v>
      </c>
      <c r="E581" s="206"/>
      <c r="F581" s="206"/>
      <c r="G581" s="206"/>
      <c r="H581" s="206"/>
      <c r="I581" s="228"/>
      <c r="J581" s="206"/>
      <c r="K581" s="206"/>
      <c r="L581" s="206"/>
      <c r="M581" s="206"/>
      <c r="N581" s="206"/>
      <c r="O581" s="206"/>
      <c r="P581" s="206"/>
      <c r="Q581" s="206"/>
      <c r="R581" s="206"/>
      <c r="S581" s="211"/>
      <c r="T581" s="206"/>
      <c r="U581" s="211">
        <f>U580</f>
        <v>-220.46</v>
      </c>
    </row>
    <row r="582" spans="1:21" x14ac:dyDescent="0.25">
      <c r="A582" s="203"/>
      <c r="B582" s="203"/>
      <c r="C582" s="203"/>
      <c r="D582" s="203" t="s">
        <v>87</v>
      </c>
      <c r="E582" s="203"/>
      <c r="F582" s="203"/>
      <c r="G582" s="203"/>
      <c r="H582" s="203"/>
      <c r="I582" s="227"/>
      <c r="J582" s="203"/>
      <c r="K582" s="203"/>
      <c r="L582" s="203"/>
      <c r="M582" s="203"/>
      <c r="N582" s="203"/>
      <c r="O582" s="203"/>
      <c r="P582" s="203"/>
      <c r="Q582" s="203"/>
      <c r="R582" s="203"/>
      <c r="S582" s="229"/>
      <c r="T582" s="203"/>
      <c r="U582" s="229">
        <v>0</v>
      </c>
    </row>
    <row r="583" spans="1:21" x14ac:dyDescent="0.25">
      <c r="A583" s="206"/>
      <c r="B583" s="206"/>
      <c r="C583" s="206"/>
      <c r="D583" s="206" t="s">
        <v>540</v>
      </c>
      <c r="E583" s="206"/>
      <c r="F583" s="206"/>
      <c r="G583" s="206"/>
      <c r="H583" s="206"/>
      <c r="I583" s="228"/>
      <c r="J583" s="206"/>
      <c r="K583" s="206"/>
      <c r="L583" s="206"/>
      <c r="M583" s="206"/>
      <c r="N583" s="206"/>
      <c r="O583" s="206"/>
      <c r="P583" s="206"/>
      <c r="Q583" s="206"/>
      <c r="R583" s="206"/>
      <c r="S583" s="211"/>
      <c r="T583" s="206"/>
      <c r="U583" s="211">
        <f>U582</f>
        <v>0</v>
      </c>
    </row>
    <row r="584" spans="1:21" x14ac:dyDescent="0.25">
      <c r="A584" s="203"/>
      <c r="B584" s="203"/>
      <c r="C584" s="203"/>
      <c r="D584" s="203" t="s">
        <v>541</v>
      </c>
      <c r="E584" s="203"/>
      <c r="F584" s="203"/>
      <c r="G584" s="203"/>
      <c r="H584" s="203"/>
      <c r="I584" s="227"/>
      <c r="J584" s="203"/>
      <c r="K584" s="203"/>
      <c r="L584" s="203"/>
      <c r="M584" s="203"/>
      <c r="N584" s="203"/>
      <c r="O584" s="203"/>
      <c r="P584" s="203"/>
      <c r="Q584" s="203"/>
      <c r="R584" s="203"/>
      <c r="S584" s="229"/>
      <c r="T584" s="203"/>
      <c r="U584" s="229">
        <v>0</v>
      </c>
    </row>
    <row r="585" spans="1:21" x14ac:dyDescent="0.25">
      <c r="A585" s="206"/>
      <c r="B585" s="206"/>
      <c r="C585" s="206"/>
      <c r="D585" s="206" t="s">
        <v>542</v>
      </c>
      <c r="E585" s="206"/>
      <c r="F585" s="206"/>
      <c r="G585" s="206"/>
      <c r="H585" s="206"/>
      <c r="I585" s="228"/>
      <c r="J585" s="206"/>
      <c r="K585" s="206"/>
      <c r="L585" s="206"/>
      <c r="M585" s="206"/>
      <c r="N585" s="206"/>
      <c r="O585" s="206"/>
      <c r="P585" s="206"/>
      <c r="Q585" s="206"/>
      <c r="R585" s="206"/>
      <c r="S585" s="211"/>
      <c r="T585" s="206"/>
      <c r="U585" s="211">
        <f>U584</f>
        <v>0</v>
      </c>
    </row>
    <row r="586" spans="1:21" x14ac:dyDescent="0.25">
      <c r="A586" s="203"/>
      <c r="B586" s="203"/>
      <c r="C586" s="203"/>
      <c r="D586" s="203" t="s">
        <v>88</v>
      </c>
      <c r="E586" s="203"/>
      <c r="F586" s="203"/>
      <c r="G586" s="203"/>
      <c r="H586" s="203"/>
      <c r="I586" s="227"/>
      <c r="J586" s="203"/>
      <c r="K586" s="203"/>
      <c r="L586" s="203"/>
      <c r="M586" s="203"/>
      <c r="N586" s="203"/>
      <c r="O586" s="203"/>
      <c r="P586" s="203"/>
      <c r="Q586" s="203"/>
      <c r="R586" s="203"/>
      <c r="S586" s="229"/>
      <c r="T586" s="203"/>
      <c r="U586" s="229">
        <v>-380</v>
      </c>
    </row>
    <row r="587" spans="1:21" ht="15.75" thickBot="1" x14ac:dyDescent="0.3">
      <c r="A587" s="222"/>
      <c r="B587" s="222"/>
      <c r="C587" s="222"/>
      <c r="D587" s="222"/>
      <c r="E587" s="206"/>
      <c r="F587" s="206"/>
      <c r="G587" s="206" t="s">
        <v>457</v>
      </c>
      <c r="H587" s="206"/>
      <c r="I587" s="228">
        <v>43525</v>
      </c>
      <c r="J587" s="206"/>
      <c r="K587" s="206" t="s">
        <v>1322</v>
      </c>
      <c r="L587" s="206"/>
      <c r="M587" s="206" t="s">
        <v>1236</v>
      </c>
      <c r="N587" s="206"/>
      <c r="O587" s="206" t="s">
        <v>1237</v>
      </c>
      <c r="P587" s="206"/>
      <c r="Q587" s="206" t="s">
        <v>321</v>
      </c>
      <c r="R587" s="206"/>
      <c r="S587" s="209">
        <v>380</v>
      </c>
      <c r="T587" s="206"/>
      <c r="U587" s="209">
        <f>ROUND(U586+S587,5)</f>
        <v>0</v>
      </c>
    </row>
    <row r="588" spans="1:21" ht="15.75" thickBot="1" x14ac:dyDescent="0.3">
      <c r="A588" s="206"/>
      <c r="B588" s="206"/>
      <c r="C588" s="206"/>
      <c r="D588" s="206" t="s">
        <v>543</v>
      </c>
      <c r="E588" s="206"/>
      <c r="F588" s="206"/>
      <c r="G588" s="206"/>
      <c r="H588" s="206"/>
      <c r="I588" s="228"/>
      <c r="J588" s="206"/>
      <c r="K588" s="206"/>
      <c r="L588" s="206"/>
      <c r="M588" s="206"/>
      <c r="N588" s="206"/>
      <c r="O588" s="206"/>
      <c r="P588" s="206"/>
      <c r="Q588" s="206"/>
      <c r="R588" s="206"/>
      <c r="S588" s="215">
        <f>ROUND(SUM(S586:S587),5)</f>
        <v>380</v>
      </c>
      <c r="T588" s="206"/>
      <c r="U588" s="215">
        <f>U587</f>
        <v>0</v>
      </c>
    </row>
    <row r="589" spans="1:21" x14ac:dyDescent="0.25">
      <c r="A589" s="206"/>
      <c r="B589" s="206"/>
      <c r="C589" s="206" t="s">
        <v>89</v>
      </c>
      <c r="D589" s="206"/>
      <c r="E589" s="206"/>
      <c r="F589" s="206"/>
      <c r="G589" s="206"/>
      <c r="H589" s="206"/>
      <c r="I589" s="228"/>
      <c r="J589" s="206"/>
      <c r="K589" s="206"/>
      <c r="L589" s="206"/>
      <c r="M589" s="206"/>
      <c r="N589" s="206"/>
      <c r="O589" s="206"/>
      <c r="P589" s="206"/>
      <c r="Q589" s="206"/>
      <c r="R589" s="206"/>
      <c r="S589" s="211">
        <f>ROUND(S581+S583+S585+S588,5)</f>
        <v>380</v>
      </c>
      <c r="T589" s="206"/>
      <c r="U589" s="211">
        <f>ROUND(U581+U583+U585+U588,5)</f>
        <v>-220.46</v>
      </c>
    </row>
    <row r="590" spans="1:21" x14ac:dyDescent="0.25">
      <c r="A590" s="203"/>
      <c r="B590" s="203"/>
      <c r="C590" s="203" t="s">
        <v>90</v>
      </c>
      <c r="D590" s="203"/>
      <c r="E590" s="203"/>
      <c r="F590" s="203"/>
      <c r="G590" s="203"/>
      <c r="H590" s="203"/>
      <c r="I590" s="227"/>
      <c r="J590" s="203"/>
      <c r="K590" s="203"/>
      <c r="L590" s="203"/>
      <c r="M590" s="203"/>
      <c r="N590" s="203"/>
      <c r="O590" s="203"/>
      <c r="P590" s="203"/>
      <c r="Q590" s="203"/>
      <c r="R590" s="203"/>
      <c r="S590" s="229"/>
      <c r="T590" s="203"/>
      <c r="U590" s="229">
        <v>-417.02</v>
      </c>
    </row>
    <row r="591" spans="1:21" ht="15.75" thickBot="1" x14ac:dyDescent="0.3">
      <c r="A591" s="222"/>
      <c r="B591" s="222"/>
      <c r="C591" s="222"/>
      <c r="D591" s="222"/>
      <c r="E591" s="206"/>
      <c r="F591" s="206"/>
      <c r="G591" s="206" t="s">
        <v>387</v>
      </c>
      <c r="H591" s="206"/>
      <c r="I591" s="228">
        <v>43543</v>
      </c>
      <c r="J591" s="206"/>
      <c r="K591" s="206" t="s">
        <v>1243</v>
      </c>
      <c r="L591" s="206"/>
      <c r="M591" s="206" t="s">
        <v>1114</v>
      </c>
      <c r="N591" s="206"/>
      <c r="O591" s="206" t="s">
        <v>1244</v>
      </c>
      <c r="P591" s="206"/>
      <c r="Q591" s="206" t="s">
        <v>295</v>
      </c>
      <c r="R591" s="206"/>
      <c r="S591" s="213">
        <v>-77.88</v>
      </c>
      <c r="T591" s="206"/>
      <c r="U591" s="213">
        <f>ROUND(U590+S591,5)</f>
        <v>-494.9</v>
      </c>
    </row>
    <row r="592" spans="1:21" x14ac:dyDescent="0.25">
      <c r="A592" s="206"/>
      <c r="B592" s="206"/>
      <c r="C592" s="206" t="s">
        <v>544</v>
      </c>
      <c r="D592" s="206"/>
      <c r="E592" s="206"/>
      <c r="F592" s="206"/>
      <c r="G592" s="206"/>
      <c r="H592" s="206"/>
      <c r="I592" s="228"/>
      <c r="J592" s="206"/>
      <c r="K592" s="206"/>
      <c r="L592" s="206"/>
      <c r="M592" s="206"/>
      <c r="N592" s="206"/>
      <c r="O592" s="206"/>
      <c r="P592" s="206"/>
      <c r="Q592" s="206"/>
      <c r="R592" s="206"/>
      <c r="S592" s="211">
        <f>ROUND(SUM(S590:S591),5)</f>
        <v>-77.88</v>
      </c>
      <c r="T592" s="206"/>
      <c r="U592" s="211">
        <f>U591</f>
        <v>-494.9</v>
      </c>
    </row>
    <row r="593" spans="1:21" x14ac:dyDescent="0.25">
      <c r="A593" s="203"/>
      <c r="B593" s="203"/>
      <c r="C593" s="203" t="s">
        <v>91</v>
      </c>
      <c r="D593" s="203"/>
      <c r="E593" s="203"/>
      <c r="F593" s="203"/>
      <c r="G593" s="203"/>
      <c r="H593" s="203"/>
      <c r="I593" s="227"/>
      <c r="J593" s="203"/>
      <c r="K593" s="203"/>
      <c r="L593" s="203"/>
      <c r="M593" s="203"/>
      <c r="N593" s="203"/>
      <c r="O593" s="203"/>
      <c r="P593" s="203"/>
      <c r="Q593" s="203"/>
      <c r="R593" s="203"/>
      <c r="S593" s="229"/>
      <c r="T593" s="203"/>
      <c r="U593" s="229">
        <v>-61104.67</v>
      </c>
    </row>
    <row r="594" spans="1:21" x14ac:dyDescent="0.25">
      <c r="A594" s="203"/>
      <c r="B594" s="203"/>
      <c r="C594" s="203"/>
      <c r="D594" s="203" t="s">
        <v>92</v>
      </c>
      <c r="E594" s="203"/>
      <c r="F594" s="203"/>
      <c r="G594" s="203"/>
      <c r="H594" s="203"/>
      <c r="I594" s="227"/>
      <c r="J594" s="203"/>
      <c r="K594" s="203"/>
      <c r="L594" s="203"/>
      <c r="M594" s="203"/>
      <c r="N594" s="203"/>
      <c r="O594" s="203"/>
      <c r="P594" s="203"/>
      <c r="Q594" s="203"/>
      <c r="R594" s="203"/>
      <c r="S594" s="229"/>
      <c r="T594" s="203"/>
      <c r="U594" s="229">
        <v>-22285.64</v>
      </c>
    </row>
    <row r="595" spans="1:21" x14ac:dyDescent="0.25">
      <c r="A595" s="206"/>
      <c r="B595" s="206"/>
      <c r="C595" s="206"/>
      <c r="D595" s="206"/>
      <c r="E595" s="206"/>
      <c r="F595" s="206"/>
      <c r="G595" s="206" t="s">
        <v>387</v>
      </c>
      <c r="H595" s="206"/>
      <c r="I595" s="228">
        <v>43525</v>
      </c>
      <c r="J595" s="206"/>
      <c r="K595" s="206" t="s">
        <v>386</v>
      </c>
      <c r="L595" s="206"/>
      <c r="M595" s="206" t="s">
        <v>394</v>
      </c>
      <c r="N595" s="206"/>
      <c r="O595" s="206" t="s">
        <v>1042</v>
      </c>
      <c r="P595" s="206"/>
      <c r="Q595" s="206" t="s">
        <v>292</v>
      </c>
      <c r="R595" s="206"/>
      <c r="S595" s="211">
        <v>-105</v>
      </c>
      <c r="T595" s="206"/>
      <c r="U595" s="211">
        <f t="shared" ref="U595:U617" si="16">ROUND(U594+S595,5)</f>
        <v>-22390.639999999999</v>
      </c>
    </row>
    <row r="596" spans="1:21" x14ac:dyDescent="0.25">
      <c r="A596" s="206"/>
      <c r="B596" s="206"/>
      <c r="C596" s="206"/>
      <c r="D596" s="206"/>
      <c r="E596" s="206"/>
      <c r="F596" s="206"/>
      <c r="G596" s="206" t="s">
        <v>387</v>
      </c>
      <c r="H596" s="206"/>
      <c r="I596" s="228">
        <v>43528</v>
      </c>
      <c r="J596" s="206"/>
      <c r="K596" s="206" t="s">
        <v>386</v>
      </c>
      <c r="L596" s="206"/>
      <c r="M596" s="206" t="s">
        <v>394</v>
      </c>
      <c r="N596" s="206"/>
      <c r="O596" s="206" t="s">
        <v>1042</v>
      </c>
      <c r="P596" s="206"/>
      <c r="Q596" s="206" t="s">
        <v>292</v>
      </c>
      <c r="R596" s="206"/>
      <c r="S596" s="211">
        <v>-293</v>
      </c>
      <c r="T596" s="206"/>
      <c r="U596" s="211">
        <f t="shared" si="16"/>
        <v>-22683.64</v>
      </c>
    </row>
    <row r="597" spans="1:21" x14ac:dyDescent="0.25">
      <c r="A597" s="206"/>
      <c r="B597" s="206"/>
      <c r="C597" s="206"/>
      <c r="D597" s="206"/>
      <c r="E597" s="206"/>
      <c r="F597" s="206"/>
      <c r="G597" s="206" t="s">
        <v>387</v>
      </c>
      <c r="H597" s="206"/>
      <c r="I597" s="228">
        <v>43529</v>
      </c>
      <c r="J597" s="206"/>
      <c r="K597" s="206" t="s">
        <v>386</v>
      </c>
      <c r="L597" s="206"/>
      <c r="M597" s="206" t="s">
        <v>394</v>
      </c>
      <c r="N597" s="206"/>
      <c r="O597" s="206" t="s">
        <v>1042</v>
      </c>
      <c r="P597" s="206"/>
      <c r="Q597" s="206" t="s">
        <v>292</v>
      </c>
      <c r="R597" s="206"/>
      <c r="S597" s="211">
        <v>-270</v>
      </c>
      <c r="T597" s="206"/>
      <c r="U597" s="211">
        <f t="shared" si="16"/>
        <v>-22953.64</v>
      </c>
    </row>
    <row r="598" spans="1:21" x14ac:dyDescent="0.25">
      <c r="A598" s="206"/>
      <c r="B598" s="206"/>
      <c r="C598" s="206"/>
      <c r="D598" s="206"/>
      <c r="E598" s="206"/>
      <c r="F598" s="206"/>
      <c r="G598" s="206" t="s">
        <v>387</v>
      </c>
      <c r="H598" s="206"/>
      <c r="I598" s="228">
        <v>43529</v>
      </c>
      <c r="J598" s="206"/>
      <c r="K598" s="206" t="s">
        <v>386</v>
      </c>
      <c r="L598" s="206"/>
      <c r="M598" s="206" t="s">
        <v>394</v>
      </c>
      <c r="N598" s="206"/>
      <c r="O598" s="206" t="s">
        <v>1042</v>
      </c>
      <c r="P598" s="206"/>
      <c r="Q598" s="206" t="s">
        <v>292</v>
      </c>
      <c r="R598" s="206"/>
      <c r="S598" s="211">
        <v>-28</v>
      </c>
      <c r="T598" s="206"/>
      <c r="U598" s="211">
        <f t="shared" si="16"/>
        <v>-22981.64</v>
      </c>
    </row>
    <row r="599" spans="1:21" x14ac:dyDescent="0.25">
      <c r="A599" s="206"/>
      <c r="B599" s="206"/>
      <c r="C599" s="206"/>
      <c r="D599" s="206"/>
      <c r="E599" s="206"/>
      <c r="F599" s="206"/>
      <c r="G599" s="206" t="s">
        <v>387</v>
      </c>
      <c r="H599" s="206"/>
      <c r="I599" s="228">
        <v>43530</v>
      </c>
      <c r="J599" s="206"/>
      <c r="K599" s="206" t="s">
        <v>386</v>
      </c>
      <c r="L599" s="206"/>
      <c r="M599" s="206" t="s">
        <v>394</v>
      </c>
      <c r="N599" s="206"/>
      <c r="O599" s="206" t="s">
        <v>1042</v>
      </c>
      <c r="P599" s="206"/>
      <c r="Q599" s="206" t="s">
        <v>292</v>
      </c>
      <c r="R599" s="206"/>
      <c r="S599" s="211">
        <v>-185</v>
      </c>
      <c r="T599" s="206"/>
      <c r="U599" s="211">
        <f t="shared" si="16"/>
        <v>-23166.639999999999</v>
      </c>
    </row>
    <row r="600" spans="1:21" x14ac:dyDescent="0.25">
      <c r="A600" s="206"/>
      <c r="B600" s="206"/>
      <c r="C600" s="206"/>
      <c r="D600" s="206"/>
      <c r="E600" s="206"/>
      <c r="F600" s="206"/>
      <c r="G600" s="206" t="s">
        <v>387</v>
      </c>
      <c r="H600" s="206"/>
      <c r="I600" s="228">
        <v>43531</v>
      </c>
      <c r="J600" s="206"/>
      <c r="K600" s="206" t="s">
        <v>386</v>
      </c>
      <c r="L600" s="206"/>
      <c r="M600" s="206" t="s">
        <v>394</v>
      </c>
      <c r="N600" s="206"/>
      <c r="O600" s="206" t="s">
        <v>1042</v>
      </c>
      <c r="P600" s="206"/>
      <c r="Q600" s="206" t="s">
        <v>292</v>
      </c>
      <c r="R600" s="206"/>
      <c r="S600" s="211">
        <v>-84</v>
      </c>
      <c r="T600" s="206"/>
      <c r="U600" s="211">
        <f t="shared" si="16"/>
        <v>-23250.639999999999</v>
      </c>
    </row>
    <row r="601" spans="1:21" x14ac:dyDescent="0.25">
      <c r="A601" s="206"/>
      <c r="B601" s="206"/>
      <c r="C601" s="206"/>
      <c r="D601" s="206"/>
      <c r="E601" s="206"/>
      <c r="F601" s="206"/>
      <c r="G601" s="206" t="s">
        <v>387</v>
      </c>
      <c r="H601" s="206"/>
      <c r="I601" s="228">
        <v>43532</v>
      </c>
      <c r="J601" s="206"/>
      <c r="K601" s="206" t="s">
        <v>386</v>
      </c>
      <c r="L601" s="206"/>
      <c r="M601" s="206" t="s">
        <v>394</v>
      </c>
      <c r="N601" s="206"/>
      <c r="O601" s="206" t="s">
        <v>1042</v>
      </c>
      <c r="P601" s="206"/>
      <c r="Q601" s="206" t="s">
        <v>292</v>
      </c>
      <c r="R601" s="206"/>
      <c r="S601" s="211">
        <v>-130</v>
      </c>
      <c r="T601" s="206"/>
      <c r="U601" s="211">
        <f t="shared" si="16"/>
        <v>-23380.639999999999</v>
      </c>
    </row>
    <row r="602" spans="1:21" x14ac:dyDescent="0.25">
      <c r="A602" s="206"/>
      <c r="B602" s="206"/>
      <c r="C602" s="206"/>
      <c r="D602" s="206"/>
      <c r="E602" s="206"/>
      <c r="F602" s="206"/>
      <c r="G602" s="206" t="s">
        <v>387</v>
      </c>
      <c r="H602" s="206"/>
      <c r="I602" s="228">
        <v>43535</v>
      </c>
      <c r="J602" s="206"/>
      <c r="K602" s="206" t="s">
        <v>386</v>
      </c>
      <c r="L602" s="206"/>
      <c r="M602" s="206" t="s">
        <v>394</v>
      </c>
      <c r="N602" s="206"/>
      <c r="O602" s="206" t="s">
        <v>1042</v>
      </c>
      <c r="P602" s="206"/>
      <c r="Q602" s="206" t="s">
        <v>292</v>
      </c>
      <c r="R602" s="206"/>
      <c r="S602" s="211">
        <v>-96</v>
      </c>
      <c r="T602" s="206"/>
      <c r="U602" s="211">
        <f t="shared" si="16"/>
        <v>-23476.639999999999</v>
      </c>
    </row>
    <row r="603" spans="1:21" x14ac:dyDescent="0.25">
      <c r="A603" s="206"/>
      <c r="B603" s="206"/>
      <c r="C603" s="206"/>
      <c r="D603" s="206"/>
      <c r="E603" s="206"/>
      <c r="F603" s="206"/>
      <c r="G603" s="206" t="s">
        <v>387</v>
      </c>
      <c r="H603" s="206"/>
      <c r="I603" s="228">
        <v>43537</v>
      </c>
      <c r="J603" s="206"/>
      <c r="K603" s="206" t="s">
        <v>386</v>
      </c>
      <c r="L603" s="206"/>
      <c r="M603" s="206" t="s">
        <v>394</v>
      </c>
      <c r="N603" s="206"/>
      <c r="O603" s="206" t="s">
        <v>1042</v>
      </c>
      <c r="P603" s="206"/>
      <c r="Q603" s="206" t="s">
        <v>292</v>
      </c>
      <c r="R603" s="206"/>
      <c r="S603" s="211">
        <v>-170</v>
      </c>
      <c r="T603" s="206"/>
      <c r="U603" s="211">
        <f t="shared" si="16"/>
        <v>-23646.639999999999</v>
      </c>
    </row>
    <row r="604" spans="1:21" x14ac:dyDescent="0.25">
      <c r="A604" s="206"/>
      <c r="B604" s="206"/>
      <c r="C604" s="206"/>
      <c r="D604" s="206"/>
      <c r="E604" s="206"/>
      <c r="F604" s="206"/>
      <c r="G604" s="206" t="s">
        <v>387</v>
      </c>
      <c r="H604" s="206"/>
      <c r="I604" s="228">
        <v>43538</v>
      </c>
      <c r="J604" s="206"/>
      <c r="K604" s="206" t="s">
        <v>386</v>
      </c>
      <c r="L604" s="206"/>
      <c r="M604" s="206" t="s">
        <v>394</v>
      </c>
      <c r="N604" s="206"/>
      <c r="O604" s="206" t="s">
        <v>1042</v>
      </c>
      <c r="P604" s="206"/>
      <c r="Q604" s="206" t="s">
        <v>292</v>
      </c>
      <c r="R604" s="206"/>
      <c r="S604" s="211">
        <v>-16</v>
      </c>
      <c r="T604" s="206"/>
      <c r="U604" s="211">
        <f t="shared" si="16"/>
        <v>-23662.639999999999</v>
      </c>
    </row>
    <row r="605" spans="1:21" x14ac:dyDescent="0.25">
      <c r="A605" s="206"/>
      <c r="B605" s="206"/>
      <c r="C605" s="206"/>
      <c r="D605" s="206"/>
      <c r="E605" s="206"/>
      <c r="F605" s="206"/>
      <c r="G605" s="206" t="s">
        <v>387</v>
      </c>
      <c r="H605" s="206"/>
      <c r="I605" s="228">
        <v>43539</v>
      </c>
      <c r="J605" s="206"/>
      <c r="K605" s="206" t="s">
        <v>386</v>
      </c>
      <c r="L605" s="206"/>
      <c r="M605" s="206" t="s">
        <v>394</v>
      </c>
      <c r="N605" s="206"/>
      <c r="O605" s="206" t="s">
        <v>1042</v>
      </c>
      <c r="P605" s="206"/>
      <c r="Q605" s="206" t="s">
        <v>292</v>
      </c>
      <c r="R605" s="206"/>
      <c r="S605" s="211">
        <v>-24.5</v>
      </c>
      <c r="T605" s="206"/>
      <c r="U605" s="211">
        <f t="shared" si="16"/>
        <v>-23687.14</v>
      </c>
    </row>
    <row r="606" spans="1:21" x14ac:dyDescent="0.25">
      <c r="A606" s="206"/>
      <c r="B606" s="206"/>
      <c r="C606" s="206"/>
      <c r="D606" s="206"/>
      <c r="E606" s="206"/>
      <c r="F606" s="206"/>
      <c r="G606" s="206" t="s">
        <v>387</v>
      </c>
      <c r="H606" s="206"/>
      <c r="I606" s="228">
        <v>43542</v>
      </c>
      <c r="J606" s="206"/>
      <c r="K606" s="206" t="s">
        <v>386</v>
      </c>
      <c r="L606" s="206"/>
      <c r="M606" s="206" t="s">
        <v>394</v>
      </c>
      <c r="N606" s="206"/>
      <c r="O606" s="206" t="s">
        <v>1042</v>
      </c>
      <c r="P606" s="206"/>
      <c r="Q606" s="206" t="s">
        <v>292</v>
      </c>
      <c r="R606" s="206"/>
      <c r="S606" s="211">
        <v>-15</v>
      </c>
      <c r="T606" s="206"/>
      <c r="U606" s="211">
        <f t="shared" si="16"/>
        <v>-23702.14</v>
      </c>
    </row>
    <row r="607" spans="1:21" x14ac:dyDescent="0.25">
      <c r="A607" s="206"/>
      <c r="B607" s="206"/>
      <c r="C607" s="206"/>
      <c r="D607" s="206"/>
      <c r="E607" s="206"/>
      <c r="F607" s="206"/>
      <c r="G607" s="206" t="s">
        <v>387</v>
      </c>
      <c r="H607" s="206"/>
      <c r="I607" s="228">
        <v>43543</v>
      </c>
      <c r="J607" s="206"/>
      <c r="K607" s="206" t="s">
        <v>386</v>
      </c>
      <c r="L607" s="206"/>
      <c r="M607" s="206" t="s">
        <v>394</v>
      </c>
      <c r="N607" s="206"/>
      <c r="O607" s="206" t="s">
        <v>1042</v>
      </c>
      <c r="P607" s="206"/>
      <c r="Q607" s="206" t="s">
        <v>292</v>
      </c>
      <c r="R607" s="206"/>
      <c r="S607" s="211">
        <v>-10</v>
      </c>
      <c r="T607" s="206"/>
      <c r="U607" s="211">
        <f t="shared" si="16"/>
        <v>-23712.14</v>
      </c>
    </row>
    <row r="608" spans="1:21" x14ac:dyDescent="0.25">
      <c r="A608" s="206"/>
      <c r="B608" s="206"/>
      <c r="C608" s="206"/>
      <c r="D608" s="206"/>
      <c r="E608" s="206"/>
      <c r="F608" s="206"/>
      <c r="G608" s="206" t="s">
        <v>387</v>
      </c>
      <c r="H608" s="206"/>
      <c r="I608" s="228">
        <v>43543</v>
      </c>
      <c r="J608" s="206"/>
      <c r="K608" s="206" t="s">
        <v>386</v>
      </c>
      <c r="L608" s="206"/>
      <c r="M608" s="206" t="s">
        <v>394</v>
      </c>
      <c r="N608" s="206"/>
      <c r="O608" s="206" t="s">
        <v>1042</v>
      </c>
      <c r="P608" s="206"/>
      <c r="Q608" s="206" t="s">
        <v>292</v>
      </c>
      <c r="R608" s="206"/>
      <c r="S608" s="211">
        <v>-17.5</v>
      </c>
      <c r="T608" s="206"/>
      <c r="U608" s="211">
        <f t="shared" si="16"/>
        <v>-23729.64</v>
      </c>
    </row>
    <row r="609" spans="1:21" x14ac:dyDescent="0.25">
      <c r="A609" s="206"/>
      <c r="B609" s="206"/>
      <c r="C609" s="206"/>
      <c r="D609" s="206"/>
      <c r="E609" s="206"/>
      <c r="F609" s="206"/>
      <c r="G609" s="206" t="s">
        <v>387</v>
      </c>
      <c r="H609" s="206"/>
      <c r="I609" s="228">
        <v>43543</v>
      </c>
      <c r="J609" s="206"/>
      <c r="K609" s="206" t="s">
        <v>386</v>
      </c>
      <c r="L609" s="206"/>
      <c r="M609" s="206" t="s">
        <v>394</v>
      </c>
      <c r="N609" s="206"/>
      <c r="O609" s="206" t="s">
        <v>1042</v>
      </c>
      <c r="P609" s="206"/>
      <c r="Q609" s="206" t="s">
        <v>292</v>
      </c>
      <c r="R609" s="206"/>
      <c r="S609" s="211">
        <v>-88.5</v>
      </c>
      <c r="T609" s="206"/>
      <c r="U609" s="211">
        <f t="shared" si="16"/>
        <v>-23818.14</v>
      </c>
    </row>
    <row r="610" spans="1:21" x14ac:dyDescent="0.25">
      <c r="A610" s="206"/>
      <c r="B610" s="206"/>
      <c r="C610" s="206"/>
      <c r="D610" s="206"/>
      <c r="E610" s="206"/>
      <c r="F610" s="206"/>
      <c r="G610" s="206" t="s">
        <v>387</v>
      </c>
      <c r="H610" s="206"/>
      <c r="I610" s="228">
        <v>43544</v>
      </c>
      <c r="J610" s="206"/>
      <c r="K610" s="206" t="s">
        <v>386</v>
      </c>
      <c r="L610" s="206"/>
      <c r="M610" s="206" t="s">
        <v>394</v>
      </c>
      <c r="N610" s="206"/>
      <c r="O610" s="206" t="s">
        <v>1042</v>
      </c>
      <c r="P610" s="206"/>
      <c r="Q610" s="206" t="s">
        <v>292</v>
      </c>
      <c r="R610" s="206"/>
      <c r="S610" s="211">
        <v>-148</v>
      </c>
      <c r="T610" s="206"/>
      <c r="U610" s="211">
        <f t="shared" si="16"/>
        <v>-23966.14</v>
      </c>
    </row>
    <row r="611" spans="1:21" x14ac:dyDescent="0.25">
      <c r="A611" s="206"/>
      <c r="B611" s="206"/>
      <c r="C611" s="206"/>
      <c r="D611" s="206"/>
      <c r="E611" s="206"/>
      <c r="F611" s="206"/>
      <c r="G611" s="206" t="s">
        <v>387</v>
      </c>
      <c r="H611" s="206"/>
      <c r="I611" s="228">
        <v>43545</v>
      </c>
      <c r="J611" s="206"/>
      <c r="K611" s="206" t="s">
        <v>386</v>
      </c>
      <c r="L611" s="206"/>
      <c r="M611" s="206" t="s">
        <v>394</v>
      </c>
      <c r="N611" s="206"/>
      <c r="O611" s="206" t="s">
        <v>1042</v>
      </c>
      <c r="P611" s="206"/>
      <c r="Q611" s="206" t="s">
        <v>292</v>
      </c>
      <c r="R611" s="206"/>
      <c r="S611" s="211">
        <v>-120</v>
      </c>
      <c r="T611" s="206"/>
      <c r="U611" s="211">
        <f t="shared" si="16"/>
        <v>-24086.14</v>
      </c>
    </row>
    <row r="612" spans="1:21" x14ac:dyDescent="0.25">
      <c r="A612" s="206"/>
      <c r="B612" s="206"/>
      <c r="C612" s="206"/>
      <c r="D612" s="206"/>
      <c r="E612" s="206"/>
      <c r="F612" s="206"/>
      <c r="G612" s="206" t="s">
        <v>387</v>
      </c>
      <c r="H612" s="206"/>
      <c r="I612" s="228">
        <v>43546</v>
      </c>
      <c r="J612" s="206"/>
      <c r="K612" s="206" t="s">
        <v>386</v>
      </c>
      <c r="L612" s="206"/>
      <c r="M612" s="206" t="s">
        <v>394</v>
      </c>
      <c r="N612" s="206"/>
      <c r="O612" s="206" t="s">
        <v>1042</v>
      </c>
      <c r="P612" s="206"/>
      <c r="Q612" s="206" t="s">
        <v>292</v>
      </c>
      <c r="R612" s="206"/>
      <c r="S612" s="211">
        <v>-320</v>
      </c>
      <c r="T612" s="206"/>
      <c r="U612" s="211">
        <f t="shared" si="16"/>
        <v>-24406.14</v>
      </c>
    </row>
    <row r="613" spans="1:21" x14ac:dyDescent="0.25">
      <c r="A613" s="206"/>
      <c r="B613" s="206"/>
      <c r="C613" s="206"/>
      <c r="D613" s="206"/>
      <c r="E613" s="206"/>
      <c r="F613" s="206"/>
      <c r="G613" s="206" t="s">
        <v>387</v>
      </c>
      <c r="H613" s="206"/>
      <c r="I613" s="228">
        <v>43549</v>
      </c>
      <c r="J613" s="206"/>
      <c r="K613" s="206" t="s">
        <v>386</v>
      </c>
      <c r="L613" s="206"/>
      <c r="M613" s="206" t="s">
        <v>394</v>
      </c>
      <c r="N613" s="206"/>
      <c r="O613" s="206" t="s">
        <v>1042</v>
      </c>
      <c r="P613" s="206"/>
      <c r="Q613" s="206" t="s">
        <v>292</v>
      </c>
      <c r="R613" s="206"/>
      <c r="S613" s="211">
        <v>-89</v>
      </c>
      <c r="T613" s="206"/>
      <c r="U613" s="211">
        <f t="shared" si="16"/>
        <v>-24495.14</v>
      </c>
    </row>
    <row r="614" spans="1:21" x14ac:dyDescent="0.25">
      <c r="A614" s="206"/>
      <c r="B614" s="206"/>
      <c r="C614" s="206"/>
      <c r="D614" s="206"/>
      <c r="E614" s="206"/>
      <c r="F614" s="206"/>
      <c r="G614" s="206" t="s">
        <v>387</v>
      </c>
      <c r="H614" s="206"/>
      <c r="I614" s="228">
        <v>43550</v>
      </c>
      <c r="J614" s="206"/>
      <c r="K614" s="206" t="s">
        <v>386</v>
      </c>
      <c r="L614" s="206"/>
      <c r="M614" s="206" t="s">
        <v>394</v>
      </c>
      <c r="N614" s="206"/>
      <c r="O614" s="206" t="s">
        <v>1042</v>
      </c>
      <c r="P614" s="206"/>
      <c r="Q614" s="206" t="s">
        <v>292</v>
      </c>
      <c r="R614" s="206"/>
      <c r="S614" s="211">
        <v>-258.5</v>
      </c>
      <c r="T614" s="206"/>
      <c r="U614" s="211">
        <f t="shared" si="16"/>
        <v>-24753.64</v>
      </c>
    </row>
    <row r="615" spans="1:21" x14ac:dyDescent="0.25">
      <c r="A615" s="206"/>
      <c r="B615" s="206"/>
      <c r="C615" s="206"/>
      <c r="D615" s="206"/>
      <c r="E615" s="206"/>
      <c r="F615" s="206"/>
      <c r="G615" s="206" t="s">
        <v>387</v>
      </c>
      <c r="H615" s="206"/>
      <c r="I615" s="228">
        <v>43551</v>
      </c>
      <c r="J615" s="206"/>
      <c r="K615" s="206" t="s">
        <v>386</v>
      </c>
      <c r="L615" s="206"/>
      <c r="M615" s="206" t="s">
        <v>394</v>
      </c>
      <c r="N615" s="206"/>
      <c r="O615" s="206" t="s">
        <v>1042</v>
      </c>
      <c r="P615" s="206"/>
      <c r="Q615" s="206" t="s">
        <v>292</v>
      </c>
      <c r="R615" s="206"/>
      <c r="S615" s="211">
        <v>-246.5</v>
      </c>
      <c r="T615" s="206"/>
      <c r="U615" s="211">
        <f t="shared" si="16"/>
        <v>-25000.14</v>
      </c>
    </row>
    <row r="616" spans="1:21" x14ac:dyDescent="0.25">
      <c r="A616" s="206"/>
      <c r="B616" s="206"/>
      <c r="C616" s="206"/>
      <c r="D616" s="206"/>
      <c r="E616" s="206"/>
      <c r="F616" s="206"/>
      <c r="G616" s="206" t="s">
        <v>387</v>
      </c>
      <c r="H616" s="206"/>
      <c r="I616" s="228">
        <v>43552</v>
      </c>
      <c r="J616" s="206"/>
      <c r="K616" s="206" t="s">
        <v>386</v>
      </c>
      <c r="L616" s="206"/>
      <c r="M616" s="206" t="s">
        <v>394</v>
      </c>
      <c r="N616" s="206"/>
      <c r="O616" s="206" t="s">
        <v>1042</v>
      </c>
      <c r="P616" s="206"/>
      <c r="Q616" s="206" t="s">
        <v>292</v>
      </c>
      <c r="R616" s="206"/>
      <c r="S616" s="211">
        <v>-97</v>
      </c>
      <c r="T616" s="206"/>
      <c r="U616" s="211">
        <f t="shared" si="16"/>
        <v>-25097.14</v>
      </c>
    </row>
    <row r="617" spans="1:21" ht="15.75" thickBot="1" x14ac:dyDescent="0.3">
      <c r="A617" s="206"/>
      <c r="B617" s="206"/>
      <c r="C617" s="206"/>
      <c r="D617" s="206"/>
      <c r="E617" s="206"/>
      <c r="F617" s="206"/>
      <c r="G617" s="206" t="s">
        <v>387</v>
      </c>
      <c r="H617" s="206"/>
      <c r="I617" s="228">
        <v>43553</v>
      </c>
      <c r="J617" s="206"/>
      <c r="K617" s="206" t="s">
        <v>386</v>
      </c>
      <c r="L617" s="206"/>
      <c r="M617" s="206" t="s">
        <v>394</v>
      </c>
      <c r="N617" s="206"/>
      <c r="O617" s="206" t="s">
        <v>1042</v>
      </c>
      <c r="P617" s="206"/>
      <c r="Q617" s="206" t="s">
        <v>292</v>
      </c>
      <c r="R617" s="206"/>
      <c r="S617" s="213">
        <v>-140</v>
      </c>
      <c r="T617" s="206"/>
      <c r="U617" s="213">
        <f t="shared" si="16"/>
        <v>-25237.14</v>
      </c>
    </row>
    <row r="618" spans="1:21" x14ac:dyDescent="0.25">
      <c r="A618" s="206"/>
      <c r="B618" s="206"/>
      <c r="C618" s="206"/>
      <c r="D618" s="206" t="s">
        <v>545</v>
      </c>
      <c r="E618" s="206"/>
      <c r="F618" s="206"/>
      <c r="G618" s="206"/>
      <c r="H618" s="206"/>
      <c r="I618" s="228"/>
      <c r="J618" s="206"/>
      <c r="K618" s="206"/>
      <c r="L618" s="206"/>
      <c r="M618" s="206"/>
      <c r="N618" s="206"/>
      <c r="O618" s="206"/>
      <c r="P618" s="206"/>
      <c r="Q618" s="206"/>
      <c r="R618" s="206"/>
      <c r="S618" s="211">
        <f>ROUND(SUM(S594:S617),5)</f>
        <v>-2951.5</v>
      </c>
      <c r="T618" s="206"/>
      <c r="U618" s="211">
        <f>U617</f>
        <v>-25237.14</v>
      </c>
    </row>
    <row r="619" spans="1:21" x14ac:dyDescent="0.25">
      <c r="A619" s="203"/>
      <c r="B619" s="203"/>
      <c r="C619" s="203"/>
      <c r="D619" s="203" t="s">
        <v>93</v>
      </c>
      <c r="E619" s="203"/>
      <c r="F619" s="203"/>
      <c r="G619" s="203"/>
      <c r="H619" s="203"/>
      <c r="I619" s="227"/>
      <c r="J619" s="203"/>
      <c r="K619" s="203"/>
      <c r="L619" s="203"/>
      <c r="M619" s="203"/>
      <c r="N619" s="203"/>
      <c r="O619" s="203"/>
      <c r="P619" s="203"/>
      <c r="Q619" s="203"/>
      <c r="R619" s="203"/>
      <c r="S619" s="229"/>
      <c r="T619" s="203"/>
      <c r="U619" s="229">
        <v>-27060.46</v>
      </c>
    </row>
    <row r="620" spans="1:21" x14ac:dyDescent="0.25">
      <c r="A620" s="206"/>
      <c r="B620" s="206"/>
      <c r="C620" s="206"/>
      <c r="D620" s="206"/>
      <c r="E620" s="206"/>
      <c r="F620" s="206"/>
      <c r="G620" s="206" t="s">
        <v>387</v>
      </c>
      <c r="H620" s="206"/>
      <c r="I620" s="228">
        <v>43543</v>
      </c>
      <c r="J620" s="206"/>
      <c r="K620" s="206" t="s">
        <v>1245</v>
      </c>
      <c r="L620" s="206"/>
      <c r="M620" s="206" t="s">
        <v>1102</v>
      </c>
      <c r="N620" s="206"/>
      <c r="O620" s="206" t="s">
        <v>1246</v>
      </c>
      <c r="P620" s="206"/>
      <c r="Q620" s="206" t="s">
        <v>295</v>
      </c>
      <c r="R620" s="206"/>
      <c r="S620" s="211">
        <v>-35</v>
      </c>
      <c r="T620" s="206"/>
      <c r="U620" s="211">
        <f>ROUND(U619+S620,5)</f>
        <v>-27095.46</v>
      </c>
    </row>
    <row r="621" spans="1:21" ht="15.75" thickBot="1" x14ac:dyDescent="0.3">
      <c r="A621" s="206"/>
      <c r="B621" s="206"/>
      <c r="C621" s="206"/>
      <c r="D621" s="206"/>
      <c r="E621" s="206"/>
      <c r="F621" s="206"/>
      <c r="G621" s="206" t="s">
        <v>383</v>
      </c>
      <c r="H621" s="206"/>
      <c r="I621" s="228">
        <v>43549</v>
      </c>
      <c r="J621" s="206"/>
      <c r="K621" s="206" t="s">
        <v>386</v>
      </c>
      <c r="L621" s="206"/>
      <c r="M621" s="206" t="s">
        <v>378</v>
      </c>
      <c r="N621" s="206"/>
      <c r="O621" s="206" t="s">
        <v>1247</v>
      </c>
      <c r="P621" s="206"/>
      <c r="Q621" s="206" t="s">
        <v>295</v>
      </c>
      <c r="R621" s="206"/>
      <c r="S621" s="213">
        <v>27.24</v>
      </c>
      <c r="T621" s="206"/>
      <c r="U621" s="213">
        <f>ROUND(U620+S621,5)</f>
        <v>-27068.22</v>
      </c>
    </row>
    <row r="622" spans="1:21" x14ac:dyDescent="0.25">
      <c r="A622" s="206"/>
      <c r="B622" s="206"/>
      <c r="C622" s="206"/>
      <c r="D622" s="206" t="s">
        <v>546</v>
      </c>
      <c r="E622" s="206"/>
      <c r="F622" s="206"/>
      <c r="G622" s="206"/>
      <c r="H622" s="206"/>
      <c r="I622" s="228"/>
      <c r="J622" s="206"/>
      <c r="K622" s="206"/>
      <c r="L622" s="206"/>
      <c r="M622" s="206"/>
      <c r="N622" s="206"/>
      <c r="O622" s="206"/>
      <c r="P622" s="206"/>
      <c r="Q622" s="206"/>
      <c r="R622" s="206"/>
      <c r="S622" s="211">
        <f>ROUND(SUM(S619:S621),5)</f>
        <v>-7.76</v>
      </c>
      <c r="T622" s="206"/>
      <c r="U622" s="211">
        <f>U621</f>
        <v>-27068.22</v>
      </c>
    </row>
    <row r="623" spans="1:21" x14ac:dyDescent="0.25">
      <c r="A623" s="203"/>
      <c r="B623" s="203"/>
      <c r="C623" s="203"/>
      <c r="D623" s="203" t="s">
        <v>94</v>
      </c>
      <c r="E623" s="203"/>
      <c r="F623" s="203"/>
      <c r="G623" s="203"/>
      <c r="H623" s="203"/>
      <c r="I623" s="227"/>
      <c r="J623" s="203"/>
      <c r="K623" s="203"/>
      <c r="L623" s="203"/>
      <c r="M623" s="203"/>
      <c r="N623" s="203"/>
      <c r="O623" s="203"/>
      <c r="P623" s="203"/>
      <c r="Q623" s="203"/>
      <c r="R623" s="203"/>
      <c r="S623" s="229"/>
      <c r="T623" s="203"/>
      <c r="U623" s="229">
        <v>-11758.57</v>
      </c>
    </row>
    <row r="624" spans="1:21" ht="15.75" thickBot="1" x14ac:dyDescent="0.3">
      <c r="A624" s="222"/>
      <c r="B624" s="222"/>
      <c r="C624" s="222"/>
      <c r="D624" s="222"/>
      <c r="E624" s="206"/>
      <c r="F624" s="206"/>
      <c r="G624" s="206" t="s">
        <v>387</v>
      </c>
      <c r="H624" s="206"/>
      <c r="I624" s="228">
        <v>43543</v>
      </c>
      <c r="J624" s="206"/>
      <c r="K624" s="206" t="s">
        <v>1202</v>
      </c>
      <c r="L624" s="206"/>
      <c r="M624" s="206" t="s">
        <v>1203</v>
      </c>
      <c r="N624" s="206"/>
      <c r="O624" s="206" t="s">
        <v>1204</v>
      </c>
      <c r="P624" s="206"/>
      <c r="Q624" s="206" t="s">
        <v>290</v>
      </c>
      <c r="R624" s="206"/>
      <c r="S624" s="213">
        <v>-500</v>
      </c>
      <c r="T624" s="206"/>
      <c r="U624" s="213">
        <f>ROUND(U623+S624,5)</f>
        <v>-12258.57</v>
      </c>
    </row>
    <row r="625" spans="1:21" x14ac:dyDescent="0.25">
      <c r="A625" s="206"/>
      <c r="B625" s="206"/>
      <c r="C625" s="206"/>
      <c r="D625" s="206" t="s">
        <v>547</v>
      </c>
      <c r="E625" s="206"/>
      <c r="F625" s="206"/>
      <c r="G625" s="206"/>
      <c r="H625" s="206"/>
      <c r="I625" s="228"/>
      <c r="J625" s="206"/>
      <c r="K625" s="206"/>
      <c r="L625" s="206"/>
      <c r="M625" s="206"/>
      <c r="N625" s="206"/>
      <c r="O625" s="206"/>
      <c r="P625" s="206"/>
      <c r="Q625" s="206"/>
      <c r="R625" s="206"/>
      <c r="S625" s="211">
        <f>ROUND(SUM(S623:S624),5)</f>
        <v>-500</v>
      </c>
      <c r="T625" s="206"/>
      <c r="U625" s="211">
        <f>U624</f>
        <v>-12258.57</v>
      </c>
    </row>
    <row r="626" spans="1:21" x14ac:dyDescent="0.25">
      <c r="A626" s="203"/>
      <c r="B626" s="203"/>
      <c r="C626" s="203"/>
      <c r="D626" s="203" t="s">
        <v>548</v>
      </c>
      <c r="E626" s="203"/>
      <c r="F626" s="203"/>
      <c r="G626" s="203"/>
      <c r="H626" s="203"/>
      <c r="I626" s="227"/>
      <c r="J626" s="203"/>
      <c r="K626" s="203"/>
      <c r="L626" s="203"/>
      <c r="M626" s="203"/>
      <c r="N626" s="203"/>
      <c r="O626" s="203"/>
      <c r="P626" s="203"/>
      <c r="Q626" s="203"/>
      <c r="R626" s="203"/>
      <c r="S626" s="229"/>
      <c r="T626" s="203"/>
      <c r="U626" s="229">
        <v>0</v>
      </c>
    </row>
    <row r="627" spans="1:21" x14ac:dyDescent="0.25">
      <c r="A627" s="206"/>
      <c r="B627" s="206"/>
      <c r="C627" s="206"/>
      <c r="D627" s="206" t="s">
        <v>549</v>
      </c>
      <c r="E627" s="206"/>
      <c r="F627" s="206"/>
      <c r="G627" s="206"/>
      <c r="H627" s="206"/>
      <c r="I627" s="228"/>
      <c r="J627" s="206"/>
      <c r="K627" s="206"/>
      <c r="L627" s="206"/>
      <c r="M627" s="206"/>
      <c r="N627" s="206"/>
      <c r="O627" s="206"/>
      <c r="P627" s="206"/>
      <c r="Q627" s="206"/>
      <c r="R627" s="206"/>
      <c r="S627" s="211"/>
      <c r="T627" s="206"/>
      <c r="U627" s="211">
        <f>U626</f>
        <v>0</v>
      </c>
    </row>
    <row r="628" spans="1:21" x14ac:dyDescent="0.25">
      <c r="A628" s="203"/>
      <c r="B628" s="203"/>
      <c r="C628" s="203"/>
      <c r="D628" s="203" t="s">
        <v>550</v>
      </c>
      <c r="E628" s="203"/>
      <c r="F628" s="203"/>
      <c r="G628" s="203"/>
      <c r="H628" s="203"/>
      <c r="I628" s="227"/>
      <c r="J628" s="203"/>
      <c r="K628" s="203"/>
      <c r="L628" s="203"/>
      <c r="M628" s="203"/>
      <c r="N628" s="203"/>
      <c r="O628" s="203"/>
      <c r="P628" s="203"/>
      <c r="Q628" s="203"/>
      <c r="R628" s="203"/>
      <c r="S628" s="229"/>
      <c r="T628" s="203"/>
      <c r="U628" s="229">
        <v>0</v>
      </c>
    </row>
    <row r="629" spans="1:21" ht="15.75" thickBot="1" x14ac:dyDescent="0.3">
      <c r="A629" s="206"/>
      <c r="B629" s="206"/>
      <c r="C629" s="206"/>
      <c r="D629" s="206" t="s">
        <v>551</v>
      </c>
      <c r="E629" s="206"/>
      <c r="F629" s="206"/>
      <c r="G629" s="206"/>
      <c r="H629" s="206"/>
      <c r="I629" s="228"/>
      <c r="J629" s="206"/>
      <c r="K629" s="206"/>
      <c r="L629" s="206"/>
      <c r="M629" s="206"/>
      <c r="N629" s="206"/>
      <c r="O629" s="206"/>
      <c r="P629" s="206"/>
      <c r="Q629" s="206"/>
      <c r="R629" s="206"/>
      <c r="S629" s="213"/>
      <c r="T629" s="206"/>
      <c r="U629" s="213">
        <f>U628</f>
        <v>0</v>
      </c>
    </row>
    <row r="630" spans="1:21" x14ac:dyDescent="0.25">
      <c r="A630" s="206"/>
      <c r="B630" s="206"/>
      <c r="C630" s="206" t="s">
        <v>95</v>
      </c>
      <c r="D630" s="206"/>
      <c r="E630" s="206"/>
      <c r="F630" s="206"/>
      <c r="G630" s="206"/>
      <c r="H630" s="206"/>
      <c r="I630" s="228"/>
      <c r="J630" s="206"/>
      <c r="K630" s="206"/>
      <c r="L630" s="206"/>
      <c r="M630" s="206"/>
      <c r="N630" s="206"/>
      <c r="O630" s="206"/>
      <c r="P630" s="206"/>
      <c r="Q630" s="206"/>
      <c r="R630" s="206"/>
      <c r="S630" s="211">
        <f>ROUND(S618+S622+S625+S627+S629,5)</f>
        <v>-3459.26</v>
      </c>
      <c r="T630" s="206"/>
      <c r="U630" s="211">
        <f>ROUND(U618+U622+U625+U627+U629,5)</f>
        <v>-64563.93</v>
      </c>
    </row>
    <row r="631" spans="1:21" x14ac:dyDescent="0.25">
      <c r="A631" s="203"/>
      <c r="B631" s="203"/>
      <c r="C631" s="203" t="s">
        <v>552</v>
      </c>
      <c r="D631" s="203"/>
      <c r="E631" s="203"/>
      <c r="F631" s="203"/>
      <c r="G631" s="203"/>
      <c r="H631" s="203"/>
      <c r="I631" s="227"/>
      <c r="J631" s="203"/>
      <c r="K631" s="203"/>
      <c r="L631" s="203"/>
      <c r="M631" s="203"/>
      <c r="N631" s="203"/>
      <c r="O631" s="203"/>
      <c r="P631" s="203"/>
      <c r="Q631" s="203"/>
      <c r="R631" s="203"/>
      <c r="S631" s="229"/>
      <c r="T631" s="203"/>
      <c r="U631" s="229">
        <v>0</v>
      </c>
    </row>
    <row r="632" spans="1:21" x14ac:dyDescent="0.25">
      <c r="A632" s="206"/>
      <c r="B632" s="206"/>
      <c r="C632" s="206" t="s">
        <v>553</v>
      </c>
      <c r="D632" s="206"/>
      <c r="E632" s="206"/>
      <c r="F632" s="206"/>
      <c r="G632" s="206"/>
      <c r="H632" s="206"/>
      <c r="I632" s="228"/>
      <c r="J632" s="206"/>
      <c r="K632" s="206"/>
      <c r="L632" s="206"/>
      <c r="M632" s="206"/>
      <c r="N632" s="206"/>
      <c r="O632" s="206"/>
      <c r="P632" s="206"/>
      <c r="Q632" s="206"/>
      <c r="R632" s="206"/>
      <c r="S632" s="211"/>
      <c r="T632" s="206"/>
      <c r="U632" s="211">
        <f>U631</f>
        <v>0</v>
      </c>
    </row>
    <row r="633" spans="1:21" x14ac:dyDescent="0.25">
      <c r="A633" s="203"/>
      <c r="B633" s="203"/>
      <c r="C633" s="203" t="s">
        <v>96</v>
      </c>
      <c r="D633" s="203"/>
      <c r="E633" s="203"/>
      <c r="F633" s="203"/>
      <c r="G633" s="203"/>
      <c r="H633" s="203"/>
      <c r="I633" s="227"/>
      <c r="J633" s="203"/>
      <c r="K633" s="203"/>
      <c r="L633" s="203"/>
      <c r="M633" s="203"/>
      <c r="N633" s="203"/>
      <c r="O633" s="203"/>
      <c r="P633" s="203"/>
      <c r="Q633" s="203"/>
      <c r="R633" s="203"/>
      <c r="S633" s="229"/>
      <c r="T633" s="203"/>
      <c r="U633" s="229">
        <v>-154.97</v>
      </c>
    </row>
    <row r="634" spans="1:21" ht="15.75" thickBot="1" x14ac:dyDescent="0.3">
      <c r="A634" s="222"/>
      <c r="B634" s="222"/>
      <c r="C634" s="222"/>
      <c r="D634" s="222"/>
      <c r="E634" s="206"/>
      <c r="F634" s="206"/>
      <c r="G634" s="206" t="s">
        <v>387</v>
      </c>
      <c r="H634" s="206"/>
      <c r="I634" s="228">
        <v>43553</v>
      </c>
      <c r="J634" s="206"/>
      <c r="K634" s="206" t="s">
        <v>386</v>
      </c>
      <c r="L634" s="206"/>
      <c r="M634" s="206" t="s">
        <v>385</v>
      </c>
      <c r="N634" s="206"/>
      <c r="O634" s="206" t="s">
        <v>1233</v>
      </c>
      <c r="P634" s="206"/>
      <c r="Q634" s="206" t="s">
        <v>294</v>
      </c>
      <c r="R634" s="206"/>
      <c r="S634" s="213">
        <v>-22.14</v>
      </c>
      <c r="T634" s="206"/>
      <c r="U634" s="213">
        <f>ROUND(U633+S634,5)</f>
        <v>-177.11</v>
      </c>
    </row>
    <row r="635" spans="1:21" x14ac:dyDescent="0.25">
      <c r="A635" s="206"/>
      <c r="B635" s="206"/>
      <c r="C635" s="206" t="s">
        <v>554</v>
      </c>
      <c r="D635" s="206"/>
      <c r="E635" s="206"/>
      <c r="F635" s="206"/>
      <c r="G635" s="206"/>
      <c r="H635" s="206"/>
      <c r="I635" s="228"/>
      <c r="J635" s="206"/>
      <c r="K635" s="206"/>
      <c r="L635" s="206"/>
      <c r="M635" s="206"/>
      <c r="N635" s="206"/>
      <c r="O635" s="206"/>
      <c r="P635" s="206"/>
      <c r="Q635" s="206"/>
      <c r="R635" s="206"/>
      <c r="S635" s="211">
        <f>ROUND(SUM(S633:S634),5)</f>
        <v>-22.14</v>
      </c>
      <c r="T635" s="206"/>
      <c r="U635" s="211">
        <f>U634</f>
        <v>-177.11</v>
      </c>
    </row>
    <row r="636" spans="1:21" x14ac:dyDescent="0.25">
      <c r="A636" s="203"/>
      <c r="B636" s="203"/>
      <c r="C636" s="203" t="s">
        <v>555</v>
      </c>
      <c r="D636" s="203"/>
      <c r="E636" s="203"/>
      <c r="F636" s="203"/>
      <c r="G636" s="203"/>
      <c r="H636" s="203"/>
      <c r="I636" s="227"/>
      <c r="J636" s="203"/>
      <c r="K636" s="203"/>
      <c r="L636" s="203"/>
      <c r="M636" s="203"/>
      <c r="N636" s="203"/>
      <c r="O636" s="203"/>
      <c r="P636" s="203"/>
      <c r="Q636" s="203"/>
      <c r="R636" s="203"/>
      <c r="S636" s="229"/>
      <c r="T636" s="203"/>
      <c r="U636" s="229">
        <v>0</v>
      </c>
    </row>
    <row r="637" spans="1:21" x14ac:dyDescent="0.25">
      <c r="A637" s="206"/>
      <c r="B637" s="206"/>
      <c r="C637" s="206" t="s">
        <v>556</v>
      </c>
      <c r="D637" s="206"/>
      <c r="E637" s="206"/>
      <c r="F637" s="206"/>
      <c r="G637" s="206"/>
      <c r="H637" s="206"/>
      <c r="I637" s="228"/>
      <c r="J637" s="206"/>
      <c r="K637" s="206"/>
      <c r="L637" s="206"/>
      <c r="M637" s="206"/>
      <c r="N637" s="206"/>
      <c r="O637" s="206"/>
      <c r="P637" s="206"/>
      <c r="Q637" s="206"/>
      <c r="R637" s="206"/>
      <c r="S637" s="211"/>
      <c r="T637" s="206"/>
      <c r="U637" s="211">
        <f>U636</f>
        <v>0</v>
      </c>
    </row>
    <row r="638" spans="1:21" x14ac:dyDescent="0.25">
      <c r="A638" s="203"/>
      <c r="B638" s="203"/>
      <c r="C638" s="203" t="s">
        <v>97</v>
      </c>
      <c r="D638" s="203"/>
      <c r="E638" s="203"/>
      <c r="F638" s="203"/>
      <c r="G638" s="203"/>
      <c r="H638" s="203"/>
      <c r="I638" s="227"/>
      <c r="J638" s="203"/>
      <c r="K638" s="203"/>
      <c r="L638" s="203"/>
      <c r="M638" s="203"/>
      <c r="N638" s="203"/>
      <c r="O638" s="203"/>
      <c r="P638" s="203"/>
      <c r="Q638" s="203"/>
      <c r="R638" s="203"/>
      <c r="S638" s="229"/>
      <c r="T638" s="203"/>
      <c r="U638" s="229">
        <v>-3411426.34</v>
      </c>
    </row>
    <row r="639" spans="1:21" ht="15.75" thickBot="1" x14ac:dyDescent="0.3">
      <c r="A639" s="222"/>
      <c r="B639" s="222"/>
      <c r="C639" s="222"/>
      <c r="D639" s="222"/>
      <c r="E639" s="206"/>
      <c r="F639" s="206"/>
      <c r="G639" s="206" t="s">
        <v>387</v>
      </c>
      <c r="H639" s="206"/>
      <c r="I639" s="228">
        <v>43553</v>
      </c>
      <c r="J639" s="206"/>
      <c r="K639" s="206" t="s">
        <v>386</v>
      </c>
      <c r="L639" s="206"/>
      <c r="M639" s="206" t="s">
        <v>1054</v>
      </c>
      <c r="N639" s="206"/>
      <c r="O639" s="206" t="s">
        <v>1217</v>
      </c>
      <c r="P639" s="206"/>
      <c r="Q639" s="206" t="s">
        <v>290</v>
      </c>
      <c r="R639" s="206"/>
      <c r="S639" s="213">
        <v>-401862.37</v>
      </c>
      <c r="T639" s="206"/>
      <c r="U639" s="213">
        <f>ROUND(U638+S639,5)</f>
        <v>-3813288.71</v>
      </c>
    </row>
    <row r="640" spans="1:21" x14ac:dyDescent="0.25">
      <c r="A640" s="206"/>
      <c r="B640" s="206"/>
      <c r="C640" s="206" t="s">
        <v>557</v>
      </c>
      <c r="D640" s="206"/>
      <c r="E640" s="206"/>
      <c r="F640" s="206"/>
      <c r="G640" s="206"/>
      <c r="H640" s="206"/>
      <c r="I640" s="228"/>
      <c r="J640" s="206"/>
      <c r="K640" s="206"/>
      <c r="L640" s="206"/>
      <c r="M640" s="206"/>
      <c r="N640" s="206"/>
      <c r="O640" s="206"/>
      <c r="P640" s="206"/>
      <c r="Q640" s="206"/>
      <c r="R640" s="206"/>
      <c r="S640" s="211">
        <f>ROUND(SUM(S638:S639),5)</f>
        <v>-401862.37</v>
      </c>
      <c r="T640" s="206"/>
      <c r="U640" s="211">
        <f>U639</f>
        <v>-3813288.71</v>
      </c>
    </row>
    <row r="641" spans="1:21" x14ac:dyDescent="0.25">
      <c r="A641" s="203"/>
      <c r="B641" s="203"/>
      <c r="C641" s="203" t="s">
        <v>98</v>
      </c>
      <c r="D641" s="203"/>
      <c r="E641" s="203"/>
      <c r="F641" s="203"/>
      <c r="G641" s="203"/>
      <c r="H641" s="203"/>
      <c r="I641" s="227"/>
      <c r="J641" s="203"/>
      <c r="K641" s="203"/>
      <c r="L641" s="203"/>
      <c r="M641" s="203"/>
      <c r="N641" s="203"/>
      <c r="O641" s="203"/>
      <c r="P641" s="203"/>
      <c r="Q641" s="203"/>
      <c r="R641" s="203"/>
      <c r="S641" s="229"/>
      <c r="T641" s="203"/>
      <c r="U641" s="229">
        <v>-51643.74</v>
      </c>
    </row>
    <row r="642" spans="1:21" x14ac:dyDescent="0.25">
      <c r="A642" s="206"/>
      <c r="B642" s="206"/>
      <c r="C642" s="206"/>
      <c r="D642" s="206"/>
      <c r="E642" s="206"/>
      <c r="F642" s="206"/>
      <c r="G642" s="206" t="s">
        <v>387</v>
      </c>
      <c r="H642" s="206"/>
      <c r="I642" s="228">
        <v>43539</v>
      </c>
      <c r="J642" s="206"/>
      <c r="K642" s="206" t="s">
        <v>1476</v>
      </c>
      <c r="L642" s="206"/>
      <c r="M642" s="206" t="s">
        <v>1054</v>
      </c>
      <c r="N642" s="206"/>
      <c r="O642" s="206" t="s">
        <v>1477</v>
      </c>
      <c r="P642" s="206"/>
      <c r="Q642" s="206" t="s">
        <v>290</v>
      </c>
      <c r="R642" s="206"/>
      <c r="S642" s="211">
        <v>-6601.82</v>
      </c>
      <c r="T642" s="206"/>
      <c r="U642" s="211">
        <f>ROUND(U641+S642,5)</f>
        <v>-58245.56</v>
      </c>
    </row>
    <row r="643" spans="1:21" x14ac:dyDescent="0.25">
      <c r="A643" s="206"/>
      <c r="B643" s="206"/>
      <c r="C643" s="206"/>
      <c r="D643" s="206"/>
      <c r="E643" s="206"/>
      <c r="F643" s="206"/>
      <c r="G643" s="206" t="s">
        <v>387</v>
      </c>
      <c r="H643" s="206"/>
      <c r="I643" s="228">
        <v>43539</v>
      </c>
      <c r="J643" s="206"/>
      <c r="K643" s="206" t="s">
        <v>1478</v>
      </c>
      <c r="L643" s="206"/>
      <c r="M643" s="206" t="s">
        <v>1054</v>
      </c>
      <c r="N643" s="206"/>
      <c r="O643" s="206" t="s">
        <v>1479</v>
      </c>
      <c r="P643" s="206"/>
      <c r="Q643" s="206" t="s">
        <v>290</v>
      </c>
      <c r="R643" s="206"/>
      <c r="S643" s="211">
        <v>-6601.82</v>
      </c>
      <c r="T643" s="206"/>
      <c r="U643" s="211">
        <f>ROUND(U642+S643,5)</f>
        <v>-64847.38</v>
      </c>
    </row>
    <row r="644" spans="1:21" x14ac:dyDescent="0.25">
      <c r="A644" s="206"/>
      <c r="B644" s="206"/>
      <c r="C644" s="206"/>
      <c r="D644" s="206"/>
      <c r="E644" s="206"/>
      <c r="F644" s="206"/>
      <c r="G644" s="206" t="s">
        <v>387</v>
      </c>
      <c r="H644" s="206"/>
      <c r="I644" s="228">
        <v>43543</v>
      </c>
      <c r="J644" s="206"/>
      <c r="K644" s="206" t="s">
        <v>1205</v>
      </c>
      <c r="L644" s="206"/>
      <c r="M644" s="206" t="s">
        <v>1054</v>
      </c>
      <c r="N644" s="206"/>
      <c r="O644" s="206" t="s">
        <v>1206</v>
      </c>
      <c r="P644" s="206"/>
      <c r="Q644" s="206" t="s">
        <v>290</v>
      </c>
      <c r="R644" s="206"/>
      <c r="S644" s="211">
        <v>-6601.82</v>
      </c>
      <c r="T644" s="206"/>
      <c r="U644" s="211">
        <f>ROUND(U643+S644,5)</f>
        <v>-71449.2</v>
      </c>
    </row>
    <row r="645" spans="1:21" ht="15.75" thickBot="1" x14ac:dyDescent="0.3">
      <c r="A645" s="206"/>
      <c r="B645" s="206"/>
      <c r="C645" s="206"/>
      <c r="D645" s="206"/>
      <c r="E645" s="206"/>
      <c r="F645" s="206"/>
      <c r="G645" s="206" t="s">
        <v>380</v>
      </c>
      <c r="H645" s="206"/>
      <c r="I645" s="228">
        <v>43555</v>
      </c>
      <c r="J645" s="206"/>
      <c r="K645" s="206" t="s">
        <v>1227</v>
      </c>
      <c r="L645" s="206"/>
      <c r="M645" s="206" t="s">
        <v>1054</v>
      </c>
      <c r="N645" s="206"/>
      <c r="O645" s="206" t="s">
        <v>1309</v>
      </c>
      <c r="P645" s="206"/>
      <c r="Q645" s="206" t="s">
        <v>301</v>
      </c>
      <c r="R645" s="206"/>
      <c r="S645" s="213">
        <v>11381.5</v>
      </c>
      <c r="T645" s="206"/>
      <c r="U645" s="213">
        <f>ROUND(U644+S645,5)</f>
        <v>-60067.7</v>
      </c>
    </row>
    <row r="646" spans="1:21" x14ac:dyDescent="0.25">
      <c r="A646" s="206"/>
      <c r="B646" s="206"/>
      <c r="C646" s="206" t="s">
        <v>558</v>
      </c>
      <c r="D646" s="206"/>
      <c r="E646" s="206"/>
      <c r="F646" s="206"/>
      <c r="G646" s="206"/>
      <c r="H646" s="206"/>
      <c r="I646" s="228"/>
      <c r="J646" s="206"/>
      <c r="K646" s="206"/>
      <c r="L646" s="206"/>
      <c r="M646" s="206"/>
      <c r="N646" s="206"/>
      <c r="O646" s="206"/>
      <c r="P646" s="206"/>
      <c r="Q646" s="206"/>
      <c r="R646" s="206"/>
      <c r="S646" s="211">
        <f>ROUND(SUM(S641:S645),5)</f>
        <v>-8423.9599999999991</v>
      </c>
      <c r="T646" s="206"/>
      <c r="U646" s="211">
        <f>U645</f>
        <v>-60067.7</v>
      </c>
    </row>
    <row r="647" spans="1:21" x14ac:dyDescent="0.25">
      <c r="A647" s="203"/>
      <c r="B647" s="203"/>
      <c r="C647" s="203" t="s">
        <v>559</v>
      </c>
      <c r="D647" s="203"/>
      <c r="E647" s="203"/>
      <c r="F647" s="203"/>
      <c r="G647" s="203"/>
      <c r="H647" s="203"/>
      <c r="I647" s="227"/>
      <c r="J647" s="203"/>
      <c r="K647" s="203"/>
      <c r="L647" s="203"/>
      <c r="M647" s="203"/>
      <c r="N647" s="203"/>
      <c r="O647" s="203"/>
      <c r="P647" s="203"/>
      <c r="Q647" s="203"/>
      <c r="R647" s="203"/>
      <c r="S647" s="229"/>
      <c r="T647" s="203"/>
      <c r="U647" s="229">
        <v>0</v>
      </c>
    </row>
    <row r="648" spans="1:21" x14ac:dyDescent="0.25">
      <c r="A648" s="206"/>
      <c r="B648" s="206"/>
      <c r="C648" s="206" t="s">
        <v>560</v>
      </c>
      <c r="D648" s="206"/>
      <c r="E648" s="206"/>
      <c r="F648" s="206"/>
      <c r="G648" s="206"/>
      <c r="H648" s="206"/>
      <c r="I648" s="228"/>
      <c r="J648" s="206"/>
      <c r="K648" s="206"/>
      <c r="L648" s="206"/>
      <c r="M648" s="206"/>
      <c r="N648" s="206"/>
      <c r="O648" s="206"/>
      <c r="P648" s="206"/>
      <c r="Q648" s="206"/>
      <c r="R648" s="206"/>
      <c r="S648" s="211"/>
      <c r="T648" s="206"/>
      <c r="U648" s="211">
        <f>U647</f>
        <v>0</v>
      </c>
    </row>
    <row r="649" spans="1:21" x14ac:dyDescent="0.25">
      <c r="A649" s="203"/>
      <c r="B649" s="203"/>
      <c r="C649" s="203" t="s">
        <v>561</v>
      </c>
      <c r="D649" s="203"/>
      <c r="E649" s="203"/>
      <c r="F649" s="203"/>
      <c r="G649" s="203"/>
      <c r="H649" s="203"/>
      <c r="I649" s="227"/>
      <c r="J649" s="203"/>
      <c r="K649" s="203"/>
      <c r="L649" s="203"/>
      <c r="M649" s="203"/>
      <c r="N649" s="203"/>
      <c r="O649" s="203"/>
      <c r="P649" s="203"/>
      <c r="Q649" s="203"/>
      <c r="R649" s="203"/>
      <c r="S649" s="229"/>
      <c r="T649" s="203"/>
      <c r="U649" s="229">
        <v>0</v>
      </c>
    </row>
    <row r="650" spans="1:21" ht="15.75" thickBot="1" x14ac:dyDescent="0.3">
      <c r="A650" s="206"/>
      <c r="B650" s="206"/>
      <c r="C650" s="206" t="s">
        <v>562</v>
      </c>
      <c r="D650" s="206"/>
      <c r="E650" s="206"/>
      <c r="F650" s="206"/>
      <c r="G650" s="206"/>
      <c r="H650" s="206"/>
      <c r="I650" s="228"/>
      <c r="J650" s="206"/>
      <c r="K650" s="206"/>
      <c r="L650" s="206"/>
      <c r="M650" s="206"/>
      <c r="N650" s="206"/>
      <c r="O650" s="206"/>
      <c r="P650" s="206"/>
      <c r="Q650" s="206"/>
      <c r="R650" s="206"/>
      <c r="S650" s="213"/>
      <c r="T650" s="206"/>
      <c r="U650" s="213">
        <f>U649</f>
        <v>0</v>
      </c>
    </row>
    <row r="651" spans="1:21" x14ac:dyDescent="0.25">
      <c r="A651" s="206"/>
      <c r="B651" s="206" t="s">
        <v>99</v>
      </c>
      <c r="C651" s="206"/>
      <c r="D651" s="206"/>
      <c r="E651" s="206"/>
      <c r="F651" s="206"/>
      <c r="G651" s="206"/>
      <c r="H651" s="206"/>
      <c r="I651" s="228"/>
      <c r="J651" s="206"/>
      <c r="K651" s="206"/>
      <c r="L651" s="206"/>
      <c r="M651" s="206"/>
      <c r="N651" s="206"/>
      <c r="O651" s="206"/>
      <c r="P651" s="206"/>
      <c r="Q651" s="206"/>
      <c r="R651" s="206"/>
      <c r="S651" s="211">
        <f>ROUND(S589+S592+S630+S632+S635+S637+S640+S646+S648+S650,5)</f>
        <v>-413465.61</v>
      </c>
      <c r="T651" s="206"/>
      <c r="U651" s="211">
        <f>ROUND(U589+U592+U630+U632+U635+U637+U640+U646+U648+U650,5)</f>
        <v>-3938812.81</v>
      </c>
    </row>
    <row r="652" spans="1:21" x14ac:dyDescent="0.25">
      <c r="A652" s="203"/>
      <c r="B652" s="203" t="s">
        <v>563</v>
      </c>
      <c r="C652" s="203"/>
      <c r="D652" s="203"/>
      <c r="E652" s="203"/>
      <c r="F652" s="203"/>
      <c r="G652" s="203"/>
      <c r="H652" s="203"/>
      <c r="I652" s="227"/>
      <c r="J652" s="203"/>
      <c r="K652" s="203"/>
      <c r="L652" s="203"/>
      <c r="M652" s="203"/>
      <c r="N652" s="203"/>
      <c r="O652" s="203"/>
      <c r="P652" s="203"/>
      <c r="Q652" s="203"/>
      <c r="R652" s="203"/>
      <c r="S652" s="229"/>
      <c r="T652" s="203"/>
      <c r="U652" s="229">
        <v>0</v>
      </c>
    </row>
    <row r="653" spans="1:21" x14ac:dyDescent="0.25">
      <c r="A653" s="206"/>
      <c r="B653" s="206" t="s">
        <v>564</v>
      </c>
      <c r="C653" s="206"/>
      <c r="D653" s="206"/>
      <c r="E653" s="206"/>
      <c r="F653" s="206"/>
      <c r="G653" s="206"/>
      <c r="H653" s="206"/>
      <c r="I653" s="228"/>
      <c r="J653" s="206"/>
      <c r="K653" s="206"/>
      <c r="L653" s="206"/>
      <c r="M653" s="206"/>
      <c r="N653" s="206"/>
      <c r="O653" s="206"/>
      <c r="P653" s="206"/>
      <c r="Q653" s="206"/>
      <c r="R653" s="206"/>
      <c r="S653" s="211"/>
      <c r="T653" s="206"/>
      <c r="U653" s="211">
        <f>U652</f>
        <v>0</v>
      </c>
    </row>
    <row r="654" spans="1:21" x14ac:dyDescent="0.25">
      <c r="A654" s="203"/>
      <c r="B654" s="203" t="s">
        <v>565</v>
      </c>
      <c r="C654" s="203"/>
      <c r="D654" s="203"/>
      <c r="E654" s="203"/>
      <c r="F654" s="203"/>
      <c r="G654" s="203"/>
      <c r="H654" s="203"/>
      <c r="I654" s="227"/>
      <c r="J654" s="203"/>
      <c r="K654" s="203"/>
      <c r="L654" s="203"/>
      <c r="M654" s="203"/>
      <c r="N654" s="203"/>
      <c r="O654" s="203"/>
      <c r="P654" s="203"/>
      <c r="Q654" s="203"/>
      <c r="R654" s="203"/>
      <c r="S654" s="229"/>
      <c r="T654" s="203"/>
      <c r="U654" s="229">
        <v>0</v>
      </c>
    </row>
    <row r="655" spans="1:21" x14ac:dyDescent="0.25">
      <c r="A655" s="206"/>
      <c r="B655" s="206" t="s">
        <v>566</v>
      </c>
      <c r="C655" s="206"/>
      <c r="D655" s="206"/>
      <c r="E655" s="206"/>
      <c r="F655" s="206"/>
      <c r="G655" s="206"/>
      <c r="H655" s="206"/>
      <c r="I655" s="228"/>
      <c r="J655" s="206"/>
      <c r="K655" s="206"/>
      <c r="L655" s="206"/>
      <c r="M655" s="206"/>
      <c r="N655" s="206"/>
      <c r="O655" s="206"/>
      <c r="P655" s="206"/>
      <c r="Q655" s="206"/>
      <c r="R655" s="206"/>
      <c r="S655" s="211"/>
      <c r="T655" s="206"/>
      <c r="U655" s="211">
        <f>U654</f>
        <v>0</v>
      </c>
    </row>
    <row r="656" spans="1:21" x14ac:dyDescent="0.25">
      <c r="A656" s="203"/>
      <c r="B656" s="203" t="s">
        <v>567</v>
      </c>
      <c r="C656" s="203"/>
      <c r="D656" s="203"/>
      <c r="E656" s="203"/>
      <c r="F656" s="203"/>
      <c r="G656" s="203"/>
      <c r="H656" s="203"/>
      <c r="I656" s="227"/>
      <c r="J656" s="203"/>
      <c r="K656" s="203"/>
      <c r="L656" s="203"/>
      <c r="M656" s="203"/>
      <c r="N656" s="203"/>
      <c r="O656" s="203"/>
      <c r="P656" s="203"/>
      <c r="Q656" s="203"/>
      <c r="R656" s="203"/>
      <c r="S656" s="229"/>
      <c r="T656" s="203"/>
      <c r="U656" s="229">
        <v>0</v>
      </c>
    </row>
    <row r="657" spans="1:21" x14ac:dyDescent="0.25">
      <c r="A657" s="206"/>
      <c r="B657" s="206" t="s">
        <v>568</v>
      </c>
      <c r="C657" s="206"/>
      <c r="D657" s="206"/>
      <c r="E657" s="206"/>
      <c r="F657" s="206"/>
      <c r="G657" s="206"/>
      <c r="H657" s="206"/>
      <c r="I657" s="228"/>
      <c r="J657" s="206"/>
      <c r="K657" s="206"/>
      <c r="L657" s="206"/>
      <c r="M657" s="206"/>
      <c r="N657" s="206"/>
      <c r="O657" s="206"/>
      <c r="P657" s="206"/>
      <c r="Q657" s="206"/>
      <c r="R657" s="206"/>
      <c r="S657" s="211"/>
      <c r="T657" s="206"/>
      <c r="U657" s="211">
        <f>U656</f>
        <v>0</v>
      </c>
    </row>
    <row r="658" spans="1:21" x14ac:dyDescent="0.25">
      <c r="A658" s="203"/>
      <c r="B658" s="203" t="s">
        <v>100</v>
      </c>
      <c r="C658" s="203"/>
      <c r="D658" s="203"/>
      <c r="E658" s="203"/>
      <c r="F658" s="203"/>
      <c r="G658" s="203"/>
      <c r="H658" s="203"/>
      <c r="I658" s="227"/>
      <c r="J658" s="203"/>
      <c r="K658" s="203"/>
      <c r="L658" s="203"/>
      <c r="M658" s="203"/>
      <c r="N658" s="203"/>
      <c r="O658" s="203"/>
      <c r="P658" s="203"/>
      <c r="Q658" s="203"/>
      <c r="R658" s="203"/>
      <c r="S658" s="229"/>
      <c r="T658" s="203"/>
      <c r="U658" s="229">
        <v>-81719.850000000006</v>
      </c>
    </row>
    <row r="659" spans="1:21" x14ac:dyDescent="0.25">
      <c r="A659" s="203"/>
      <c r="B659" s="203"/>
      <c r="C659" s="203" t="s">
        <v>101</v>
      </c>
      <c r="D659" s="203"/>
      <c r="E659" s="203"/>
      <c r="F659" s="203"/>
      <c r="G659" s="203"/>
      <c r="H659" s="203"/>
      <c r="I659" s="227"/>
      <c r="J659" s="203"/>
      <c r="K659" s="203"/>
      <c r="L659" s="203"/>
      <c r="M659" s="203"/>
      <c r="N659" s="203"/>
      <c r="O659" s="203"/>
      <c r="P659" s="203"/>
      <c r="Q659" s="203"/>
      <c r="R659" s="203"/>
      <c r="S659" s="229"/>
      <c r="T659" s="203"/>
      <c r="U659" s="229">
        <v>-81719.850000000006</v>
      </c>
    </row>
    <row r="660" spans="1:21" ht="15.75" thickBot="1" x14ac:dyDescent="0.3">
      <c r="A660" s="222"/>
      <c r="B660" s="222"/>
      <c r="C660" s="222"/>
      <c r="D660" s="222"/>
      <c r="E660" s="206"/>
      <c r="F660" s="206"/>
      <c r="G660" s="206" t="s">
        <v>387</v>
      </c>
      <c r="H660" s="206"/>
      <c r="I660" s="228">
        <v>43538</v>
      </c>
      <c r="J660" s="206"/>
      <c r="K660" s="206" t="s">
        <v>386</v>
      </c>
      <c r="L660" s="206"/>
      <c r="M660" s="206" t="s">
        <v>1627</v>
      </c>
      <c r="N660" s="206"/>
      <c r="O660" s="206" t="s">
        <v>1190</v>
      </c>
      <c r="P660" s="206"/>
      <c r="Q660" s="206" t="s">
        <v>290</v>
      </c>
      <c r="R660" s="206"/>
      <c r="S660" s="213">
        <v>-31261.39</v>
      </c>
      <c r="T660" s="206"/>
      <c r="U660" s="213">
        <f>ROUND(U659+S660,5)</f>
        <v>-112981.24</v>
      </c>
    </row>
    <row r="661" spans="1:21" x14ac:dyDescent="0.25">
      <c r="A661" s="206"/>
      <c r="B661" s="206"/>
      <c r="C661" s="206" t="s">
        <v>569</v>
      </c>
      <c r="D661" s="206"/>
      <c r="E661" s="206"/>
      <c r="F661" s="206"/>
      <c r="G661" s="206"/>
      <c r="H661" s="206"/>
      <c r="I661" s="228"/>
      <c r="J661" s="206"/>
      <c r="K661" s="206"/>
      <c r="L661" s="206"/>
      <c r="M661" s="206"/>
      <c r="N661" s="206"/>
      <c r="O661" s="206"/>
      <c r="P661" s="206"/>
      <c r="Q661" s="206"/>
      <c r="R661" s="206"/>
      <c r="S661" s="211">
        <f>ROUND(SUM(S659:S660),5)</f>
        <v>-31261.39</v>
      </c>
      <c r="T661" s="206"/>
      <c r="U661" s="211">
        <f>U660</f>
        <v>-112981.24</v>
      </c>
    </row>
    <row r="662" spans="1:21" x14ac:dyDescent="0.25">
      <c r="A662" s="203"/>
      <c r="B662" s="203"/>
      <c r="C662" s="203" t="s">
        <v>570</v>
      </c>
      <c r="D662" s="203"/>
      <c r="E662" s="203"/>
      <c r="F662" s="203"/>
      <c r="G662" s="203"/>
      <c r="H662" s="203"/>
      <c r="I662" s="227"/>
      <c r="J662" s="203"/>
      <c r="K662" s="203"/>
      <c r="L662" s="203"/>
      <c r="M662" s="203"/>
      <c r="N662" s="203"/>
      <c r="O662" s="203"/>
      <c r="P662" s="203"/>
      <c r="Q662" s="203"/>
      <c r="R662" s="203"/>
      <c r="S662" s="229"/>
      <c r="T662" s="203"/>
      <c r="U662" s="229">
        <v>0</v>
      </c>
    </row>
    <row r="663" spans="1:21" ht="15.75" thickBot="1" x14ac:dyDescent="0.3">
      <c r="A663" s="206"/>
      <c r="B663" s="206"/>
      <c r="C663" s="206" t="s">
        <v>571</v>
      </c>
      <c r="D663" s="206"/>
      <c r="E663" s="206"/>
      <c r="F663" s="206"/>
      <c r="G663" s="206"/>
      <c r="H663" s="206"/>
      <c r="I663" s="228"/>
      <c r="J663" s="206"/>
      <c r="K663" s="206"/>
      <c r="L663" s="206"/>
      <c r="M663" s="206"/>
      <c r="N663" s="206"/>
      <c r="O663" s="206"/>
      <c r="P663" s="206"/>
      <c r="Q663" s="206"/>
      <c r="R663" s="206"/>
      <c r="S663" s="213"/>
      <c r="T663" s="206"/>
      <c r="U663" s="213">
        <f>U662</f>
        <v>0</v>
      </c>
    </row>
    <row r="664" spans="1:21" x14ac:dyDescent="0.25">
      <c r="A664" s="206"/>
      <c r="B664" s="206" t="s">
        <v>102</v>
      </c>
      <c r="C664" s="206"/>
      <c r="D664" s="206"/>
      <c r="E664" s="206"/>
      <c r="F664" s="206"/>
      <c r="G664" s="206"/>
      <c r="H664" s="206"/>
      <c r="I664" s="228"/>
      <c r="J664" s="206"/>
      <c r="K664" s="206"/>
      <c r="L664" s="206"/>
      <c r="M664" s="206"/>
      <c r="N664" s="206"/>
      <c r="O664" s="206"/>
      <c r="P664" s="206"/>
      <c r="Q664" s="206"/>
      <c r="R664" s="206"/>
      <c r="S664" s="211">
        <f>ROUND(S661+S663,5)</f>
        <v>-31261.39</v>
      </c>
      <c r="T664" s="206"/>
      <c r="U664" s="211">
        <f>ROUND(U661+U663,5)</f>
        <v>-112981.24</v>
      </c>
    </row>
    <row r="665" spans="1:21" x14ac:dyDescent="0.25">
      <c r="A665" s="203"/>
      <c r="B665" s="203" t="s">
        <v>572</v>
      </c>
      <c r="C665" s="203"/>
      <c r="D665" s="203"/>
      <c r="E665" s="203"/>
      <c r="F665" s="203"/>
      <c r="G665" s="203"/>
      <c r="H665" s="203"/>
      <c r="I665" s="227"/>
      <c r="J665" s="203"/>
      <c r="K665" s="203"/>
      <c r="L665" s="203"/>
      <c r="M665" s="203"/>
      <c r="N665" s="203"/>
      <c r="O665" s="203"/>
      <c r="P665" s="203"/>
      <c r="Q665" s="203"/>
      <c r="R665" s="203"/>
      <c r="S665" s="229"/>
      <c r="T665" s="203"/>
      <c r="U665" s="229">
        <v>0</v>
      </c>
    </row>
    <row r="666" spans="1:21" x14ac:dyDescent="0.25">
      <c r="A666" s="206"/>
      <c r="B666" s="206" t="s">
        <v>573</v>
      </c>
      <c r="C666" s="206"/>
      <c r="D666" s="206"/>
      <c r="E666" s="206"/>
      <c r="F666" s="206"/>
      <c r="G666" s="206"/>
      <c r="H666" s="206"/>
      <c r="I666" s="228"/>
      <c r="J666" s="206"/>
      <c r="K666" s="206"/>
      <c r="L666" s="206"/>
      <c r="M666" s="206"/>
      <c r="N666" s="206"/>
      <c r="O666" s="206"/>
      <c r="P666" s="206"/>
      <c r="Q666" s="206"/>
      <c r="R666" s="206"/>
      <c r="S666" s="211"/>
      <c r="T666" s="206"/>
      <c r="U666" s="211">
        <f>U665</f>
        <v>0</v>
      </c>
    </row>
    <row r="667" spans="1:21" x14ac:dyDescent="0.25">
      <c r="A667" s="203"/>
      <c r="B667" s="203" t="s">
        <v>574</v>
      </c>
      <c r="C667" s="203"/>
      <c r="D667" s="203"/>
      <c r="E667" s="203"/>
      <c r="F667" s="203"/>
      <c r="G667" s="203"/>
      <c r="H667" s="203"/>
      <c r="I667" s="227"/>
      <c r="J667" s="203"/>
      <c r="K667" s="203"/>
      <c r="L667" s="203"/>
      <c r="M667" s="203"/>
      <c r="N667" s="203"/>
      <c r="O667" s="203"/>
      <c r="P667" s="203"/>
      <c r="Q667" s="203"/>
      <c r="R667" s="203"/>
      <c r="S667" s="229"/>
      <c r="T667" s="203"/>
      <c r="U667" s="229">
        <v>0</v>
      </c>
    </row>
    <row r="668" spans="1:21" x14ac:dyDescent="0.25">
      <c r="A668" s="206"/>
      <c r="B668" s="206" t="s">
        <v>575</v>
      </c>
      <c r="C668" s="206"/>
      <c r="D668" s="206"/>
      <c r="E668" s="206"/>
      <c r="F668" s="206"/>
      <c r="G668" s="206"/>
      <c r="H668" s="206"/>
      <c r="I668" s="228"/>
      <c r="J668" s="206"/>
      <c r="K668" s="206"/>
      <c r="L668" s="206"/>
      <c r="M668" s="206"/>
      <c r="N668" s="206"/>
      <c r="O668" s="206"/>
      <c r="P668" s="206"/>
      <c r="Q668" s="206"/>
      <c r="R668" s="206"/>
      <c r="S668" s="211"/>
      <c r="T668" s="206"/>
      <c r="U668" s="211">
        <f>U667</f>
        <v>0</v>
      </c>
    </row>
    <row r="669" spans="1:21" x14ac:dyDescent="0.25">
      <c r="A669" s="203"/>
      <c r="B669" s="203" t="s">
        <v>576</v>
      </c>
      <c r="C669" s="203"/>
      <c r="D669" s="203"/>
      <c r="E669" s="203"/>
      <c r="F669" s="203"/>
      <c r="G669" s="203"/>
      <c r="H669" s="203"/>
      <c r="I669" s="227"/>
      <c r="J669" s="203"/>
      <c r="K669" s="203"/>
      <c r="L669" s="203"/>
      <c r="M669" s="203"/>
      <c r="N669" s="203"/>
      <c r="O669" s="203"/>
      <c r="P669" s="203"/>
      <c r="Q669" s="203"/>
      <c r="R669" s="203"/>
      <c r="S669" s="229"/>
      <c r="T669" s="203"/>
      <c r="U669" s="229">
        <v>0</v>
      </c>
    </row>
    <row r="670" spans="1:21" x14ac:dyDescent="0.25">
      <c r="A670" s="206"/>
      <c r="B670" s="206" t="s">
        <v>577</v>
      </c>
      <c r="C670" s="206"/>
      <c r="D670" s="206"/>
      <c r="E670" s="206"/>
      <c r="F670" s="206"/>
      <c r="G670" s="206"/>
      <c r="H670" s="206"/>
      <c r="I670" s="228"/>
      <c r="J670" s="206"/>
      <c r="K670" s="206"/>
      <c r="L670" s="206"/>
      <c r="M670" s="206"/>
      <c r="N670" s="206"/>
      <c r="O670" s="206"/>
      <c r="P670" s="206"/>
      <c r="Q670" s="206"/>
      <c r="R670" s="206"/>
      <c r="S670" s="211"/>
      <c r="T670" s="206"/>
      <c r="U670" s="211">
        <f>U669</f>
        <v>0</v>
      </c>
    </row>
    <row r="671" spans="1:21" x14ac:dyDescent="0.25">
      <c r="A671" s="203"/>
      <c r="B671" s="203" t="s">
        <v>578</v>
      </c>
      <c r="C671" s="203"/>
      <c r="D671" s="203"/>
      <c r="E671" s="203"/>
      <c r="F671" s="203"/>
      <c r="G671" s="203"/>
      <c r="H671" s="203"/>
      <c r="I671" s="227"/>
      <c r="J671" s="203"/>
      <c r="K671" s="203"/>
      <c r="L671" s="203"/>
      <c r="M671" s="203"/>
      <c r="N671" s="203"/>
      <c r="O671" s="203"/>
      <c r="P671" s="203"/>
      <c r="Q671" s="203"/>
      <c r="R671" s="203"/>
      <c r="S671" s="229"/>
      <c r="T671" s="203"/>
      <c r="U671" s="229">
        <v>0</v>
      </c>
    </row>
    <row r="672" spans="1:21" x14ac:dyDescent="0.25">
      <c r="A672" s="206"/>
      <c r="B672" s="206" t="s">
        <v>579</v>
      </c>
      <c r="C672" s="206"/>
      <c r="D672" s="206"/>
      <c r="E672" s="206"/>
      <c r="F672" s="206"/>
      <c r="G672" s="206"/>
      <c r="H672" s="206"/>
      <c r="I672" s="228"/>
      <c r="J672" s="206"/>
      <c r="K672" s="206"/>
      <c r="L672" s="206"/>
      <c r="M672" s="206"/>
      <c r="N672" s="206"/>
      <c r="O672" s="206"/>
      <c r="P672" s="206"/>
      <c r="Q672" s="206"/>
      <c r="R672" s="206"/>
      <c r="S672" s="211"/>
      <c r="T672" s="206"/>
      <c r="U672" s="211">
        <f>U671</f>
        <v>0</v>
      </c>
    </row>
    <row r="673" spans="1:21" x14ac:dyDescent="0.25">
      <c r="A673" s="203"/>
      <c r="B673" s="203" t="s">
        <v>580</v>
      </c>
      <c r="C673" s="203"/>
      <c r="D673" s="203"/>
      <c r="E673" s="203"/>
      <c r="F673" s="203"/>
      <c r="G673" s="203"/>
      <c r="H673" s="203"/>
      <c r="I673" s="227"/>
      <c r="J673" s="203"/>
      <c r="K673" s="203"/>
      <c r="L673" s="203"/>
      <c r="M673" s="203"/>
      <c r="N673" s="203"/>
      <c r="O673" s="203"/>
      <c r="P673" s="203"/>
      <c r="Q673" s="203"/>
      <c r="R673" s="203"/>
      <c r="S673" s="229"/>
      <c r="T673" s="203"/>
      <c r="U673" s="229">
        <v>0</v>
      </c>
    </row>
    <row r="674" spans="1:21" x14ac:dyDescent="0.25">
      <c r="A674" s="206"/>
      <c r="B674" s="206" t="s">
        <v>581</v>
      </c>
      <c r="C674" s="206"/>
      <c r="D674" s="206"/>
      <c r="E674" s="206"/>
      <c r="F674" s="206"/>
      <c r="G674" s="206"/>
      <c r="H674" s="206"/>
      <c r="I674" s="228"/>
      <c r="J674" s="206"/>
      <c r="K674" s="206"/>
      <c r="L674" s="206"/>
      <c r="M674" s="206"/>
      <c r="N674" s="206"/>
      <c r="O674" s="206"/>
      <c r="P674" s="206"/>
      <c r="Q674" s="206"/>
      <c r="R674" s="206"/>
      <c r="S674" s="211"/>
      <c r="T674" s="206"/>
      <c r="U674" s="211">
        <f>U673</f>
        <v>0</v>
      </c>
    </row>
    <row r="675" spans="1:21" x14ac:dyDescent="0.25">
      <c r="A675" s="203"/>
      <c r="B675" s="203" t="s">
        <v>582</v>
      </c>
      <c r="C675" s="203"/>
      <c r="D675" s="203"/>
      <c r="E675" s="203"/>
      <c r="F675" s="203"/>
      <c r="G675" s="203"/>
      <c r="H675" s="203"/>
      <c r="I675" s="227"/>
      <c r="J675" s="203"/>
      <c r="K675" s="203"/>
      <c r="L675" s="203"/>
      <c r="M675" s="203"/>
      <c r="N675" s="203"/>
      <c r="O675" s="203"/>
      <c r="P675" s="203"/>
      <c r="Q675" s="203"/>
      <c r="R675" s="203"/>
      <c r="S675" s="229"/>
      <c r="T675" s="203"/>
      <c r="U675" s="229">
        <v>0</v>
      </c>
    </row>
    <row r="676" spans="1:21" x14ac:dyDescent="0.25">
      <c r="A676" s="206"/>
      <c r="B676" s="206" t="s">
        <v>583</v>
      </c>
      <c r="C676" s="206"/>
      <c r="D676" s="206"/>
      <c r="E676" s="206"/>
      <c r="F676" s="206"/>
      <c r="G676" s="206"/>
      <c r="H676" s="206"/>
      <c r="I676" s="228"/>
      <c r="J676" s="206"/>
      <c r="K676" s="206"/>
      <c r="L676" s="206"/>
      <c r="M676" s="206"/>
      <c r="N676" s="206"/>
      <c r="O676" s="206"/>
      <c r="P676" s="206"/>
      <c r="Q676" s="206"/>
      <c r="R676" s="206"/>
      <c r="S676" s="211"/>
      <c r="T676" s="206"/>
      <c r="U676" s="211">
        <f>U675</f>
        <v>0</v>
      </c>
    </row>
    <row r="677" spans="1:21" x14ac:dyDescent="0.25">
      <c r="A677" s="203"/>
      <c r="B677" s="203" t="s">
        <v>584</v>
      </c>
      <c r="C677" s="203"/>
      <c r="D677" s="203"/>
      <c r="E677" s="203"/>
      <c r="F677" s="203"/>
      <c r="G677" s="203"/>
      <c r="H677" s="203"/>
      <c r="I677" s="227"/>
      <c r="J677" s="203"/>
      <c r="K677" s="203"/>
      <c r="L677" s="203"/>
      <c r="M677" s="203"/>
      <c r="N677" s="203"/>
      <c r="O677" s="203"/>
      <c r="P677" s="203"/>
      <c r="Q677" s="203"/>
      <c r="R677" s="203"/>
      <c r="S677" s="229"/>
      <c r="T677" s="203"/>
      <c r="U677" s="229">
        <v>0</v>
      </c>
    </row>
    <row r="678" spans="1:21" x14ac:dyDescent="0.25">
      <c r="A678" s="206"/>
      <c r="B678" s="206" t="s">
        <v>585</v>
      </c>
      <c r="C678" s="206"/>
      <c r="D678" s="206"/>
      <c r="E678" s="206"/>
      <c r="F678" s="206"/>
      <c r="G678" s="206"/>
      <c r="H678" s="206"/>
      <c r="I678" s="228"/>
      <c r="J678" s="206"/>
      <c r="K678" s="206"/>
      <c r="L678" s="206"/>
      <c r="M678" s="206"/>
      <c r="N678" s="206"/>
      <c r="O678" s="206"/>
      <c r="P678" s="206"/>
      <c r="Q678" s="206"/>
      <c r="R678" s="206"/>
      <c r="S678" s="211"/>
      <c r="T678" s="206"/>
      <c r="U678" s="211">
        <f>U677</f>
        <v>0</v>
      </c>
    </row>
    <row r="679" spans="1:21" x14ac:dyDescent="0.25">
      <c r="A679" s="203"/>
      <c r="B679" s="203" t="s">
        <v>105</v>
      </c>
      <c r="C679" s="203"/>
      <c r="D679" s="203"/>
      <c r="E679" s="203"/>
      <c r="F679" s="203"/>
      <c r="G679" s="203"/>
      <c r="H679" s="203"/>
      <c r="I679" s="227"/>
      <c r="J679" s="203"/>
      <c r="K679" s="203"/>
      <c r="L679" s="203"/>
      <c r="M679" s="203"/>
      <c r="N679" s="203"/>
      <c r="O679" s="203"/>
      <c r="P679" s="203"/>
      <c r="Q679" s="203"/>
      <c r="R679" s="203"/>
      <c r="S679" s="229"/>
      <c r="T679" s="203"/>
      <c r="U679" s="229">
        <v>1920552.71</v>
      </c>
    </row>
    <row r="680" spans="1:21" x14ac:dyDescent="0.25">
      <c r="A680" s="203"/>
      <c r="B680" s="203"/>
      <c r="C680" s="203" t="s">
        <v>106</v>
      </c>
      <c r="D680" s="203"/>
      <c r="E680" s="203"/>
      <c r="F680" s="203"/>
      <c r="G680" s="203"/>
      <c r="H680" s="203"/>
      <c r="I680" s="227"/>
      <c r="J680" s="203"/>
      <c r="K680" s="203"/>
      <c r="L680" s="203"/>
      <c r="M680" s="203"/>
      <c r="N680" s="203"/>
      <c r="O680" s="203"/>
      <c r="P680" s="203"/>
      <c r="Q680" s="203"/>
      <c r="R680" s="203"/>
      <c r="S680" s="229"/>
      <c r="T680" s="203"/>
      <c r="U680" s="229">
        <v>1226185.81</v>
      </c>
    </row>
    <row r="681" spans="1:21" x14ac:dyDescent="0.25">
      <c r="A681" s="206"/>
      <c r="B681" s="206"/>
      <c r="C681" s="206"/>
      <c r="D681" s="206"/>
      <c r="E681" s="206"/>
      <c r="F681" s="206"/>
      <c r="G681" s="206" t="s">
        <v>380</v>
      </c>
      <c r="H681" s="206"/>
      <c r="I681" s="228">
        <v>43525</v>
      </c>
      <c r="J681" s="206"/>
      <c r="K681" s="206" t="s">
        <v>1480</v>
      </c>
      <c r="L681" s="206"/>
      <c r="M681" s="206" t="s">
        <v>388</v>
      </c>
      <c r="N681" s="206"/>
      <c r="O681" s="206" t="s">
        <v>1481</v>
      </c>
      <c r="P681" s="206"/>
      <c r="Q681" s="206" t="s">
        <v>398</v>
      </c>
      <c r="R681" s="206"/>
      <c r="S681" s="211">
        <v>39798.32</v>
      </c>
      <c r="T681" s="206"/>
      <c r="U681" s="211">
        <f t="shared" ref="U681:U687" si="17">ROUND(U680+S681,5)</f>
        <v>1265984.1299999999</v>
      </c>
    </row>
    <row r="682" spans="1:21" x14ac:dyDescent="0.25">
      <c r="A682" s="206"/>
      <c r="B682" s="206"/>
      <c r="C682" s="206"/>
      <c r="D682" s="206"/>
      <c r="E682" s="206"/>
      <c r="F682" s="206"/>
      <c r="G682" s="206" t="s">
        <v>380</v>
      </c>
      <c r="H682" s="206"/>
      <c r="I682" s="228">
        <v>43525</v>
      </c>
      <c r="J682" s="206"/>
      <c r="K682" s="206" t="s">
        <v>1480</v>
      </c>
      <c r="L682" s="206"/>
      <c r="M682" s="206" t="s">
        <v>388</v>
      </c>
      <c r="N682" s="206"/>
      <c r="O682" s="206" t="s">
        <v>1481</v>
      </c>
      <c r="P682" s="206"/>
      <c r="Q682" s="206" t="s">
        <v>106</v>
      </c>
      <c r="R682" s="206"/>
      <c r="S682" s="211">
        <v>-39798.32</v>
      </c>
      <c r="T682" s="206"/>
      <c r="U682" s="211">
        <f t="shared" si="17"/>
        <v>1226185.81</v>
      </c>
    </row>
    <row r="683" spans="1:21" x14ac:dyDescent="0.25">
      <c r="A683" s="206"/>
      <c r="B683" s="206"/>
      <c r="C683" s="206"/>
      <c r="D683" s="206"/>
      <c r="E683" s="206"/>
      <c r="F683" s="206"/>
      <c r="G683" s="206" t="s">
        <v>380</v>
      </c>
      <c r="H683" s="206"/>
      <c r="I683" s="228">
        <v>43532</v>
      </c>
      <c r="J683" s="206"/>
      <c r="K683" s="206" t="s">
        <v>1454</v>
      </c>
      <c r="L683" s="206"/>
      <c r="M683" s="206" t="s">
        <v>388</v>
      </c>
      <c r="N683" s="206"/>
      <c r="O683" s="206" t="s">
        <v>1482</v>
      </c>
      <c r="P683" s="206"/>
      <c r="Q683" s="206" t="s">
        <v>398</v>
      </c>
      <c r="R683" s="206"/>
      <c r="S683" s="211">
        <v>450</v>
      </c>
      <c r="T683" s="206"/>
      <c r="U683" s="211">
        <f t="shared" si="17"/>
        <v>1226635.81</v>
      </c>
    </row>
    <row r="684" spans="1:21" x14ac:dyDescent="0.25">
      <c r="A684" s="206"/>
      <c r="B684" s="206"/>
      <c r="C684" s="206"/>
      <c r="D684" s="206"/>
      <c r="E684" s="206"/>
      <c r="F684" s="206"/>
      <c r="G684" s="206" t="s">
        <v>380</v>
      </c>
      <c r="H684" s="206"/>
      <c r="I684" s="228">
        <v>43532</v>
      </c>
      <c r="J684" s="206"/>
      <c r="K684" s="206" t="s">
        <v>1454</v>
      </c>
      <c r="L684" s="206"/>
      <c r="M684" s="206" t="s">
        <v>388</v>
      </c>
      <c r="N684" s="206"/>
      <c r="O684" s="206" t="s">
        <v>1483</v>
      </c>
      <c r="P684" s="206"/>
      <c r="Q684" s="206" t="s">
        <v>398</v>
      </c>
      <c r="R684" s="206"/>
      <c r="S684" s="211">
        <v>300</v>
      </c>
      <c r="T684" s="206"/>
      <c r="U684" s="211">
        <f t="shared" si="17"/>
        <v>1226935.81</v>
      </c>
    </row>
    <row r="685" spans="1:21" x14ac:dyDescent="0.25">
      <c r="A685" s="206"/>
      <c r="B685" s="206"/>
      <c r="C685" s="206"/>
      <c r="D685" s="206"/>
      <c r="E685" s="206"/>
      <c r="F685" s="206"/>
      <c r="G685" s="206" t="s">
        <v>380</v>
      </c>
      <c r="H685" s="206"/>
      <c r="I685" s="228">
        <v>43539</v>
      </c>
      <c r="J685" s="206"/>
      <c r="K685" s="206" t="s">
        <v>1460</v>
      </c>
      <c r="L685" s="206"/>
      <c r="M685" s="206" t="s">
        <v>388</v>
      </c>
      <c r="N685" s="206"/>
      <c r="O685" s="206" t="s">
        <v>1484</v>
      </c>
      <c r="P685" s="206"/>
      <c r="Q685" s="206" t="s">
        <v>398</v>
      </c>
      <c r="R685" s="206"/>
      <c r="S685" s="211">
        <v>525</v>
      </c>
      <c r="T685" s="206"/>
      <c r="U685" s="211">
        <f t="shared" si="17"/>
        <v>1227460.81</v>
      </c>
    </row>
    <row r="686" spans="1:21" x14ac:dyDescent="0.25">
      <c r="A686" s="206"/>
      <c r="B686" s="206"/>
      <c r="C686" s="206"/>
      <c r="D686" s="206"/>
      <c r="E686" s="206"/>
      <c r="F686" s="206"/>
      <c r="G686" s="206" t="s">
        <v>380</v>
      </c>
      <c r="H686" s="206"/>
      <c r="I686" s="228">
        <v>43546</v>
      </c>
      <c r="J686" s="206"/>
      <c r="K686" s="206" t="s">
        <v>1466</v>
      </c>
      <c r="L686" s="206"/>
      <c r="M686" s="206" t="s">
        <v>388</v>
      </c>
      <c r="N686" s="206"/>
      <c r="O686" s="206" t="s">
        <v>1485</v>
      </c>
      <c r="P686" s="206"/>
      <c r="Q686" s="206" t="s">
        <v>398</v>
      </c>
      <c r="R686" s="206"/>
      <c r="S686" s="211">
        <v>450</v>
      </c>
      <c r="T686" s="206"/>
      <c r="U686" s="211">
        <f t="shared" si="17"/>
        <v>1227910.81</v>
      </c>
    </row>
    <row r="687" spans="1:21" ht="15.75" thickBot="1" x14ac:dyDescent="0.3">
      <c r="A687" s="206"/>
      <c r="B687" s="206"/>
      <c r="C687" s="206"/>
      <c r="D687" s="206"/>
      <c r="E687" s="206"/>
      <c r="F687" s="206"/>
      <c r="G687" s="206" t="s">
        <v>380</v>
      </c>
      <c r="H687" s="206"/>
      <c r="I687" s="228">
        <v>43553</v>
      </c>
      <c r="J687" s="206"/>
      <c r="K687" s="206" t="s">
        <v>1431</v>
      </c>
      <c r="L687" s="206"/>
      <c r="M687" s="206" t="s">
        <v>388</v>
      </c>
      <c r="N687" s="206"/>
      <c r="O687" s="206" t="s">
        <v>1486</v>
      </c>
      <c r="P687" s="206"/>
      <c r="Q687" s="206" t="s">
        <v>398</v>
      </c>
      <c r="R687" s="206"/>
      <c r="S687" s="213">
        <v>145993.74</v>
      </c>
      <c r="T687" s="206"/>
      <c r="U687" s="213">
        <f t="shared" si="17"/>
        <v>1373904.55</v>
      </c>
    </row>
    <row r="688" spans="1:21" x14ac:dyDescent="0.25">
      <c r="A688" s="206"/>
      <c r="B688" s="206"/>
      <c r="C688" s="206" t="s">
        <v>586</v>
      </c>
      <c r="D688" s="206"/>
      <c r="E688" s="206"/>
      <c r="F688" s="206"/>
      <c r="G688" s="206"/>
      <c r="H688" s="206"/>
      <c r="I688" s="228"/>
      <c r="J688" s="206"/>
      <c r="K688" s="206"/>
      <c r="L688" s="206"/>
      <c r="M688" s="206"/>
      <c r="N688" s="206"/>
      <c r="O688" s="206"/>
      <c r="P688" s="206"/>
      <c r="Q688" s="206"/>
      <c r="R688" s="206"/>
      <c r="S688" s="211">
        <f>ROUND(SUM(S680:S687),5)</f>
        <v>147718.74</v>
      </c>
      <c r="T688" s="206"/>
      <c r="U688" s="211">
        <f>U687</f>
        <v>1373904.55</v>
      </c>
    </row>
    <row r="689" spans="1:21" x14ac:dyDescent="0.25">
      <c r="A689" s="203"/>
      <c r="B689" s="203"/>
      <c r="C689" s="203" t="s">
        <v>107</v>
      </c>
      <c r="D689" s="203"/>
      <c r="E689" s="203"/>
      <c r="F689" s="203"/>
      <c r="G689" s="203"/>
      <c r="H689" s="203"/>
      <c r="I689" s="227"/>
      <c r="J689" s="203"/>
      <c r="K689" s="203"/>
      <c r="L689" s="203"/>
      <c r="M689" s="203"/>
      <c r="N689" s="203"/>
      <c r="O689" s="203"/>
      <c r="P689" s="203"/>
      <c r="Q689" s="203"/>
      <c r="R689" s="203"/>
      <c r="S689" s="229"/>
      <c r="T689" s="203"/>
      <c r="U689" s="229">
        <v>78575.23</v>
      </c>
    </row>
    <row r="690" spans="1:21" x14ac:dyDescent="0.25">
      <c r="A690" s="206"/>
      <c r="B690" s="206"/>
      <c r="C690" s="206"/>
      <c r="D690" s="206"/>
      <c r="E690" s="206"/>
      <c r="F690" s="206"/>
      <c r="G690" s="206" t="s">
        <v>380</v>
      </c>
      <c r="H690" s="206"/>
      <c r="I690" s="228">
        <v>43532</v>
      </c>
      <c r="J690" s="206"/>
      <c r="K690" s="206" t="s">
        <v>1454</v>
      </c>
      <c r="L690" s="206"/>
      <c r="M690" s="206" t="s">
        <v>388</v>
      </c>
      <c r="N690" s="206"/>
      <c r="O690" s="206" t="s">
        <v>1459</v>
      </c>
      <c r="P690" s="206"/>
      <c r="Q690" s="206" t="s">
        <v>328</v>
      </c>
      <c r="R690" s="206"/>
      <c r="S690" s="211">
        <v>2675</v>
      </c>
      <c r="T690" s="206"/>
      <c r="U690" s="211">
        <f>ROUND(U689+S690,5)</f>
        <v>81250.23</v>
      </c>
    </row>
    <row r="691" spans="1:21" x14ac:dyDescent="0.25">
      <c r="A691" s="206"/>
      <c r="B691" s="206"/>
      <c r="C691" s="206"/>
      <c r="D691" s="206"/>
      <c r="E691" s="206"/>
      <c r="F691" s="206"/>
      <c r="G691" s="206" t="s">
        <v>380</v>
      </c>
      <c r="H691" s="206"/>
      <c r="I691" s="228">
        <v>43539</v>
      </c>
      <c r="J691" s="206"/>
      <c r="K691" s="206" t="s">
        <v>1460</v>
      </c>
      <c r="L691" s="206"/>
      <c r="M691" s="206" t="s">
        <v>388</v>
      </c>
      <c r="N691" s="206"/>
      <c r="O691" s="206" t="s">
        <v>1463</v>
      </c>
      <c r="P691" s="206"/>
      <c r="Q691" s="206" t="s">
        <v>328</v>
      </c>
      <c r="R691" s="206"/>
      <c r="S691" s="211">
        <v>2000</v>
      </c>
      <c r="T691" s="206"/>
      <c r="U691" s="211">
        <f>ROUND(U690+S691,5)</f>
        <v>83250.23</v>
      </c>
    </row>
    <row r="692" spans="1:21" x14ac:dyDescent="0.25">
      <c r="A692" s="206"/>
      <c r="B692" s="206"/>
      <c r="C692" s="206"/>
      <c r="D692" s="206"/>
      <c r="E692" s="206"/>
      <c r="F692" s="206"/>
      <c r="G692" s="206" t="s">
        <v>380</v>
      </c>
      <c r="H692" s="206"/>
      <c r="I692" s="228">
        <v>43544</v>
      </c>
      <c r="J692" s="206"/>
      <c r="K692" s="206" t="s">
        <v>1464</v>
      </c>
      <c r="L692" s="206"/>
      <c r="M692" s="206" t="s">
        <v>388</v>
      </c>
      <c r="N692" s="206"/>
      <c r="O692" s="206" t="s">
        <v>1465</v>
      </c>
      <c r="P692" s="206"/>
      <c r="Q692" s="206" t="s">
        <v>328</v>
      </c>
      <c r="R692" s="206"/>
      <c r="S692" s="211">
        <v>1265</v>
      </c>
      <c r="T692" s="206"/>
      <c r="U692" s="211">
        <f>ROUND(U691+S692,5)</f>
        <v>84515.23</v>
      </c>
    </row>
    <row r="693" spans="1:21" x14ac:dyDescent="0.25">
      <c r="A693" s="206"/>
      <c r="B693" s="206"/>
      <c r="C693" s="206"/>
      <c r="D693" s="206"/>
      <c r="E693" s="206"/>
      <c r="F693" s="206"/>
      <c r="G693" s="206" t="s">
        <v>380</v>
      </c>
      <c r="H693" s="206"/>
      <c r="I693" s="228">
        <v>43546</v>
      </c>
      <c r="J693" s="206"/>
      <c r="K693" s="206" t="s">
        <v>1466</v>
      </c>
      <c r="L693" s="206"/>
      <c r="M693" s="206" t="s">
        <v>388</v>
      </c>
      <c r="N693" s="206"/>
      <c r="O693" s="206" t="s">
        <v>1469</v>
      </c>
      <c r="P693" s="206"/>
      <c r="Q693" s="206" t="s">
        <v>328</v>
      </c>
      <c r="R693" s="206"/>
      <c r="S693" s="211">
        <v>2375</v>
      </c>
      <c r="T693" s="206"/>
      <c r="U693" s="211">
        <f>ROUND(U692+S693,5)</f>
        <v>86890.23</v>
      </c>
    </row>
    <row r="694" spans="1:21" ht="15.75" thickBot="1" x14ac:dyDescent="0.3">
      <c r="A694" s="206"/>
      <c r="B694" s="206"/>
      <c r="C694" s="206"/>
      <c r="D694" s="206"/>
      <c r="E694" s="206"/>
      <c r="F694" s="206"/>
      <c r="G694" s="206" t="s">
        <v>380</v>
      </c>
      <c r="H694" s="206"/>
      <c r="I694" s="228">
        <v>43553</v>
      </c>
      <c r="J694" s="206"/>
      <c r="K694" s="206" t="s">
        <v>1431</v>
      </c>
      <c r="L694" s="206"/>
      <c r="M694" s="206" t="s">
        <v>388</v>
      </c>
      <c r="N694" s="206"/>
      <c r="O694" s="206" t="s">
        <v>1473</v>
      </c>
      <c r="P694" s="206"/>
      <c r="Q694" s="206" t="s">
        <v>398</v>
      </c>
      <c r="R694" s="206"/>
      <c r="S694" s="213">
        <v>2700</v>
      </c>
      <c r="T694" s="206"/>
      <c r="U694" s="213">
        <f>ROUND(U693+S694,5)</f>
        <v>89590.23</v>
      </c>
    </row>
    <row r="695" spans="1:21" x14ac:dyDescent="0.25">
      <c r="A695" s="206"/>
      <c r="B695" s="206"/>
      <c r="C695" s="206" t="s">
        <v>587</v>
      </c>
      <c r="D695" s="206"/>
      <c r="E695" s="206"/>
      <c r="F695" s="206"/>
      <c r="G695" s="206"/>
      <c r="H695" s="206"/>
      <c r="I695" s="228"/>
      <c r="J695" s="206"/>
      <c r="K695" s="206"/>
      <c r="L695" s="206"/>
      <c r="M695" s="206"/>
      <c r="N695" s="206"/>
      <c r="O695" s="206"/>
      <c r="P695" s="206"/>
      <c r="Q695" s="206"/>
      <c r="R695" s="206"/>
      <c r="S695" s="211">
        <f>ROUND(SUM(S689:S694),5)</f>
        <v>11015</v>
      </c>
      <c r="T695" s="206"/>
      <c r="U695" s="211">
        <f>U694</f>
        <v>89590.23</v>
      </c>
    </row>
    <row r="696" spans="1:21" x14ac:dyDescent="0.25">
      <c r="A696" s="203"/>
      <c r="B696" s="203"/>
      <c r="C696" s="203" t="s">
        <v>588</v>
      </c>
      <c r="D696" s="203"/>
      <c r="E696" s="203"/>
      <c r="F696" s="203"/>
      <c r="G696" s="203"/>
      <c r="H696" s="203"/>
      <c r="I696" s="227"/>
      <c r="J696" s="203"/>
      <c r="K696" s="203"/>
      <c r="L696" s="203"/>
      <c r="M696" s="203"/>
      <c r="N696" s="203"/>
      <c r="O696" s="203"/>
      <c r="P696" s="203"/>
      <c r="Q696" s="203"/>
      <c r="R696" s="203"/>
      <c r="S696" s="229"/>
      <c r="T696" s="203"/>
      <c r="U696" s="229">
        <v>16975.419999999998</v>
      </c>
    </row>
    <row r="697" spans="1:21" ht="15.75" thickBot="1" x14ac:dyDescent="0.3">
      <c r="A697" s="222"/>
      <c r="B697" s="222"/>
      <c r="C697" s="222"/>
      <c r="D697" s="222"/>
      <c r="E697" s="206"/>
      <c r="F697" s="206"/>
      <c r="G697" s="206" t="s">
        <v>380</v>
      </c>
      <c r="H697" s="206"/>
      <c r="I697" s="228">
        <v>43553</v>
      </c>
      <c r="J697" s="206"/>
      <c r="K697" s="206" t="s">
        <v>1431</v>
      </c>
      <c r="L697" s="206"/>
      <c r="M697" s="206" t="s">
        <v>388</v>
      </c>
      <c r="N697" s="206"/>
      <c r="O697" s="206" t="s">
        <v>1473</v>
      </c>
      <c r="P697" s="206"/>
      <c r="Q697" s="206" t="s">
        <v>107</v>
      </c>
      <c r="R697" s="206"/>
      <c r="S697" s="213">
        <v>2250</v>
      </c>
      <c r="T697" s="206"/>
      <c r="U697" s="213">
        <f>ROUND(U696+S697,5)</f>
        <v>19225.419999999998</v>
      </c>
    </row>
    <row r="698" spans="1:21" x14ac:dyDescent="0.25">
      <c r="A698" s="206"/>
      <c r="B698" s="206"/>
      <c r="C698" s="206" t="s">
        <v>589</v>
      </c>
      <c r="D698" s="206"/>
      <c r="E698" s="206"/>
      <c r="F698" s="206"/>
      <c r="G698" s="206"/>
      <c r="H698" s="206"/>
      <c r="I698" s="228"/>
      <c r="J698" s="206"/>
      <c r="K698" s="206"/>
      <c r="L698" s="206"/>
      <c r="M698" s="206"/>
      <c r="N698" s="206"/>
      <c r="O698" s="206"/>
      <c r="P698" s="206"/>
      <c r="Q698" s="206"/>
      <c r="R698" s="206"/>
      <c r="S698" s="211">
        <f>ROUND(SUM(S696:S697),5)</f>
        <v>2250</v>
      </c>
      <c r="T698" s="206"/>
      <c r="U698" s="211">
        <f>U697</f>
        <v>19225.419999999998</v>
      </c>
    </row>
    <row r="699" spans="1:21" x14ac:dyDescent="0.25">
      <c r="A699" s="203"/>
      <c r="B699" s="203"/>
      <c r="C699" s="203" t="s">
        <v>108</v>
      </c>
      <c r="D699" s="203"/>
      <c r="E699" s="203"/>
      <c r="F699" s="203"/>
      <c r="G699" s="203"/>
      <c r="H699" s="203"/>
      <c r="I699" s="227"/>
      <c r="J699" s="203"/>
      <c r="K699" s="203"/>
      <c r="L699" s="203"/>
      <c r="M699" s="203"/>
      <c r="N699" s="203"/>
      <c r="O699" s="203"/>
      <c r="P699" s="203"/>
      <c r="Q699" s="203"/>
      <c r="R699" s="203"/>
      <c r="S699" s="229"/>
      <c r="T699" s="203"/>
      <c r="U699" s="229">
        <v>84755.199999999997</v>
      </c>
    </row>
    <row r="700" spans="1:21" ht="15.75" thickBot="1" x14ac:dyDescent="0.3">
      <c r="A700" s="222"/>
      <c r="B700" s="222"/>
      <c r="C700" s="222"/>
      <c r="D700" s="222"/>
      <c r="E700" s="206"/>
      <c r="F700" s="206"/>
      <c r="G700" s="206" t="s">
        <v>380</v>
      </c>
      <c r="H700" s="206"/>
      <c r="I700" s="228">
        <v>43553</v>
      </c>
      <c r="J700" s="206"/>
      <c r="K700" s="206" t="s">
        <v>1431</v>
      </c>
      <c r="L700" s="206"/>
      <c r="M700" s="206" t="s">
        <v>388</v>
      </c>
      <c r="N700" s="206"/>
      <c r="O700" s="206" t="s">
        <v>1487</v>
      </c>
      <c r="P700" s="206"/>
      <c r="Q700" s="206" t="s">
        <v>106</v>
      </c>
      <c r="R700" s="206"/>
      <c r="S700" s="213">
        <v>7590.34</v>
      </c>
      <c r="T700" s="206"/>
      <c r="U700" s="213">
        <f>ROUND(U699+S700,5)</f>
        <v>92345.54</v>
      </c>
    </row>
    <row r="701" spans="1:21" x14ac:dyDescent="0.25">
      <c r="A701" s="206"/>
      <c r="B701" s="206"/>
      <c r="C701" s="206" t="s">
        <v>590</v>
      </c>
      <c r="D701" s="206"/>
      <c r="E701" s="206"/>
      <c r="F701" s="206"/>
      <c r="G701" s="206"/>
      <c r="H701" s="206"/>
      <c r="I701" s="228"/>
      <c r="J701" s="206"/>
      <c r="K701" s="206"/>
      <c r="L701" s="206"/>
      <c r="M701" s="206"/>
      <c r="N701" s="206"/>
      <c r="O701" s="206"/>
      <c r="P701" s="206"/>
      <c r="Q701" s="206"/>
      <c r="R701" s="206"/>
      <c r="S701" s="211">
        <f>ROUND(SUM(S699:S700),5)</f>
        <v>7590.34</v>
      </c>
      <c r="T701" s="206"/>
      <c r="U701" s="211">
        <f>U700</f>
        <v>92345.54</v>
      </c>
    </row>
    <row r="702" spans="1:21" x14ac:dyDescent="0.25">
      <c r="A702" s="203"/>
      <c r="B702" s="203"/>
      <c r="C702" s="203" t="s">
        <v>109</v>
      </c>
      <c r="D702" s="203"/>
      <c r="E702" s="203"/>
      <c r="F702" s="203"/>
      <c r="G702" s="203"/>
      <c r="H702" s="203"/>
      <c r="I702" s="227"/>
      <c r="J702" s="203"/>
      <c r="K702" s="203"/>
      <c r="L702" s="203"/>
      <c r="M702" s="203"/>
      <c r="N702" s="203"/>
      <c r="O702" s="203"/>
      <c r="P702" s="203"/>
      <c r="Q702" s="203"/>
      <c r="R702" s="203"/>
      <c r="S702" s="229"/>
      <c r="T702" s="203"/>
      <c r="U702" s="229">
        <v>51883.08</v>
      </c>
    </row>
    <row r="703" spans="1:21" ht="15.75" thickBot="1" x14ac:dyDescent="0.3">
      <c r="A703" s="222"/>
      <c r="B703" s="222"/>
      <c r="C703" s="222"/>
      <c r="D703" s="222"/>
      <c r="E703" s="206"/>
      <c r="F703" s="206"/>
      <c r="G703" s="206" t="s">
        <v>380</v>
      </c>
      <c r="H703" s="206"/>
      <c r="I703" s="228">
        <v>43553</v>
      </c>
      <c r="J703" s="206"/>
      <c r="K703" s="206" t="s">
        <v>1431</v>
      </c>
      <c r="L703" s="206"/>
      <c r="M703" s="206" t="s">
        <v>388</v>
      </c>
      <c r="N703" s="206"/>
      <c r="O703" s="206" t="s">
        <v>1487</v>
      </c>
      <c r="P703" s="206"/>
      <c r="Q703" s="206" t="s">
        <v>106</v>
      </c>
      <c r="R703" s="206"/>
      <c r="S703" s="213">
        <v>6143.67</v>
      </c>
      <c r="T703" s="206"/>
      <c r="U703" s="213">
        <f>ROUND(U702+S703,5)</f>
        <v>58026.75</v>
      </c>
    </row>
    <row r="704" spans="1:21" x14ac:dyDescent="0.25">
      <c r="A704" s="206"/>
      <c r="B704" s="206"/>
      <c r="C704" s="206" t="s">
        <v>591</v>
      </c>
      <c r="D704" s="206"/>
      <c r="E704" s="206"/>
      <c r="F704" s="206"/>
      <c r="G704" s="206"/>
      <c r="H704" s="206"/>
      <c r="I704" s="228"/>
      <c r="J704" s="206"/>
      <c r="K704" s="206"/>
      <c r="L704" s="206"/>
      <c r="M704" s="206"/>
      <c r="N704" s="206"/>
      <c r="O704" s="206"/>
      <c r="P704" s="206"/>
      <c r="Q704" s="206"/>
      <c r="R704" s="206"/>
      <c r="S704" s="211">
        <f>ROUND(SUM(S702:S703),5)</f>
        <v>6143.67</v>
      </c>
      <c r="T704" s="206"/>
      <c r="U704" s="211">
        <f>U703</f>
        <v>58026.75</v>
      </c>
    </row>
    <row r="705" spans="1:21" x14ac:dyDescent="0.25">
      <c r="A705" s="203"/>
      <c r="B705" s="203"/>
      <c r="C705" s="203" t="s">
        <v>592</v>
      </c>
      <c r="D705" s="203"/>
      <c r="E705" s="203"/>
      <c r="F705" s="203"/>
      <c r="G705" s="203"/>
      <c r="H705" s="203"/>
      <c r="I705" s="227"/>
      <c r="J705" s="203"/>
      <c r="K705" s="203"/>
      <c r="L705" s="203"/>
      <c r="M705" s="203"/>
      <c r="N705" s="203"/>
      <c r="O705" s="203"/>
      <c r="P705" s="203"/>
      <c r="Q705" s="203"/>
      <c r="R705" s="203"/>
      <c r="S705" s="229"/>
      <c r="T705" s="203"/>
      <c r="U705" s="229">
        <v>0</v>
      </c>
    </row>
    <row r="706" spans="1:21" x14ac:dyDescent="0.25">
      <c r="A706" s="206"/>
      <c r="B706" s="206"/>
      <c r="C706" s="206" t="s">
        <v>593</v>
      </c>
      <c r="D706" s="206"/>
      <c r="E706" s="206"/>
      <c r="F706" s="206"/>
      <c r="G706" s="206"/>
      <c r="H706" s="206"/>
      <c r="I706" s="228"/>
      <c r="J706" s="206"/>
      <c r="K706" s="206"/>
      <c r="L706" s="206"/>
      <c r="M706" s="206"/>
      <c r="N706" s="206"/>
      <c r="O706" s="206"/>
      <c r="P706" s="206"/>
      <c r="Q706" s="206"/>
      <c r="R706" s="206"/>
      <c r="S706" s="211"/>
      <c r="T706" s="206"/>
      <c r="U706" s="211">
        <f>U705</f>
        <v>0</v>
      </c>
    </row>
    <row r="707" spans="1:21" x14ac:dyDescent="0.25">
      <c r="A707" s="203"/>
      <c r="B707" s="203"/>
      <c r="C707" s="203" t="s">
        <v>594</v>
      </c>
      <c r="D707" s="203"/>
      <c r="E707" s="203"/>
      <c r="F707" s="203"/>
      <c r="G707" s="203"/>
      <c r="H707" s="203"/>
      <c r="I707" s="227"/>
      <c r="J707" s="203"/>
      <c r="K707" s="203"/>
      <c r="L707" s="203"/>
      <c r="M707" s="203"/>
      <c r="N707" s="203"/>
      <c r="O707" s="203"/>
      <c r="P707" s="203"/>
      <c r="Q707" s="203"/>
      <c r="R707" s="203"/>
      <c r="S707" s="229"/>
      <c r="T707" s="203"/>
      <c r="U707" s="229">
        <v>48.73</v>
      </c>
    </row>
    <row r="708" spans="1:21" x14ac:dyDescent="0.25">
      <c r="A708" s="206"/>
      <c r="B708" s="206"/>
      <c r="C708" s="206" t="s">
        <v>595</v>
      </c>
      <c r="D708" s="206"/>
      <c r="E708" s="206"/>
      <c r="F708" s="206"/>
      <c r="G708" s="206"/>
      <c r="H708" s="206"/>
      <c r="I708" s="228"/>
      <c r="J708" s="206"/>
      <c r="K708" s="206"/>
      <c r="L708" s="206"/>
      <c r="M708" s="206"/>
      <c r="N708" s="206"/>
      <c r="O708" s="206"/>
      <c r="P708" s="206"/>
      <c r="Q708" s="206"/>
      <c r="R708" s="206"/>
      <c r="S708" s="211"/>
      <c r="T708" s="206"/>
      <c r="U708" s="211">
        <f>U707</f>
        <v>48.73</v>
      </c>
    </row>
    <row r="709" spans="1:21" x14ac:dyDescent="0.25">
      <c r="A709" s="203"/>
      <c r="B709" s="203"/>
      <c r="C709" s="203" t="s">
        <v>110</v>
      </c>
      <c r="D709" s="203"/>
      <c r="E709" s="203"/>
      <c r="F709" s="203"/>
      <c r="G709" s="203"/>
      <c r="H709" s="203"/>
      <c r="I709" s="227"/>
      <c r="J709" s="203"/>
      <c r="K709" s="203"/>
      <c r="L709" s="203"/>
      <c r="M709" s="203"/>
      <c r="N709" s="203"/>
      <c r="O709" s="203"/>
      <c r="P709" s="203"/>
      <c r="Q709" s="203"/>
      <c r="R709" s="203"/>
      <c r="S709" s="229"/>
      <c r="T709" s="203"/>
      <c r="U709" s="229">
        <v>115890.11</v>
      </c>
    </row>
    <row r="710" spans="1:21" x14ac:dyDescent="0.25">
      <c r="A710" s="206"/>
      <c r="B710" s="206"/>
      <c r="C710" s="206"/>
      <c r="D710" s="206"/>
      <c r="E710" s="206"/>
      <c r="F710" s="206"/>
      <c r="G710" s="206" t="s">
        <v>380</v>
      </c>
      <c r="H710" s="206"/>
      <c r="I710" s="228">
        <v>43553</v>
      </c>
      <c r="J710" s="206"/>
      <c r="K710" s="206" t="s">
        <v>1431</v>
      </c>
      <c r="L710" s="206"/>
      <c r="M710" s="206" t="s">
        <v>1029</v>
      </c>
      <c r="N710" s="206"/>
      <c r="O710" s="206" t="s">
        <v>1488</v>
      </c>
      <c r="P710" s="206"/>
      <c r="Q710" s="206" t="s">
        <v>106</v>
      </c>
      <c r="R710" s="206"/>
      <c r="S710" s="211">
        <v>-4152.68</v>
      </c>
      <c r="T710" s="206"/>
      <c r="U710" s="211">
        <f>ROUND(U709+S710,5)</f>
        <v>111737.43</v>
      </c>
    </row>
    <row r="711" spans="1:21" x14ac:dyDescent="0.25">
      <c r="A711" s="206"/>
      <c r="B711" s="206"/>
      <c r="C711" s="206"/>
      <c r="D711" s="206"/>
      <c r="E711" s="206"/>
      <c r="F711" s="206"/>
      <c r="G711" s="206" t="s">
        <v>380</v>
      </c>
      <c r="H711" s="206"/>
      <c r="I711" s="228">
        <v>43555</v>
      </c>
      <c r="J711" s="206"/>
      <c r="K711" s="206" t="s">
        <v>1196</v>
      </c>
      <c r="L711" s="206"/>
      <c r="M711" s="206" t="s">
        <v>1029</v>
      </c>
      <c r="N711" s="206"/>
      <c r="O711" s="206" t="s">
        <v>1475</v>
      </c>
      <c r="P711" s="206"/>
      <c r="Q711" s="206" t="s">
        <v>398</v>
      </c>
      <c r="R711" s="206"/>
      <c r="S711" s="211">
        <v>4152.68</v>
      </c>
      <c r="T711" s="206"/>
      <c r="U711" s="211">
        <f>ROUND(U710+S711,5)</f>
        <v>115890.11</v>
      </c>
    </row>
    <row r="712" spans="1:21" ht="15.75" thickBot="1" x14ac:dyDescent="0.3">
      <c r="A712" s="206"/>
      <c r="B712" s="206"/>
      <c r="C712" s="206"/>
      <c r="D712" s="206"/>
      <c r="E712" s="206"/>
      <c r="F712" s="206"/>
      <c r="G712" s="206" t="s">
        <v>380</v>
      </c>
      <c r="H712" s="206"/>
      <c r="I712" s="228">
        <v>43555</v>
      </c>
      <c r="J712" s="206"/>
      <c r="K712" s="206" t="s">
        <v>1196</v>
      </c>
      <c r="L712" s="206"/>
      <c r="M712" s="206" t="s">
        <v>1029</v>
      </c>
      <c r="N712" s="206"/>
      <c r="O712" s="206" t="s">
        <v>1475</v>
      </c>
      <c r="P712" s="206"/>
      <c r="Q712" s="206" t="s">
        <v>110</v>
      </c>
      <c r="R712" s="206"/>
      <c r="S712" s="213">
        <v>16436.439999999999</v>
      </c>
      <c r="T712" s="206"/>
      <c r="U712" s="213">
        <f>ROUND(U711+S712,5)</f>
        <v>132326.54999999999</v>
      </c>
    </row>
    <row r="713" spans="1:21" x14ac:dyDescent="0.25">
      <c r="A713" s="206"/>
      <c r="B713" s="206"/>
      <c r="C713" s="206" t="s">
        <v>596</v>
      </c>
      <c r="D713" s="206"/>
      <c r="E713" s="206"/>
      <c r="F713" s="206"/>
      <c r="G713" s="206"/>
      <c r="H713" s="206"/>
      <c r="I713" s="228"/>
      <c r="J713" s="206"/>
      <c r="K713" s="206"/>
      <c r="L713" s="206"/>
      <c r="M713" s="206"/>
      <c r="N713" s="206"/>
      <c r="O713" s="206"/>
      <c r="P713" s="206"/>
      <c r="Q713" s="206"/>
      <c r="R713" s="206"/>
      <c r="S713" s="211">
        <f>ROUND(SUM(S709:S712),5)</f>
        <v>16436.439999999999</v>
      </c>
      <c r="T713" s="206"/>
      <c r="U713" s="211">
        <f>U712</f>
        <v>132326.54999999999</v>
      </c>
    </row>
    <row r="714" spans="1:21" x14ac:dyDescent="0.25">
      <c r="A714" s="203"/>
      <c r="B714" s="203"/>
      <c r="C714" s="203" t="s">
        <v>111</v>
      </c>
      <c r="D714" s="203"/>
      <c r="E714" s="203"/>
      <c r="F714" s="203"/>
      <c r="G714" s="203"/>
      <c r="H714" s="203"/>
      <c r="I714" s="227"/>
      <c r="J714" s="203"/>
      <c r="K714" s="203"/>
      <c r="L714" s="203"/>
      <c r="M714" s="203"/>
      <c r="N714" s="203"/>
      <c r="O714" s="203"/>
      <c r="P714" s="203"/>
      <c r="Q714" s="203"/>
      <c r="R714" s="203"/>
      <c r="S714" s="229"/>
      <c r="T714" s="203"/>
      <c r="U714" s="229">
        <v>34270.78</v>
      </c>
    </row>
    <row r="715" spans="1:21" x14ac:dyDescent="0.25">
      <c r="A715" s="206"/>
      <c r="B715" s="206"/>
      <c r="C715" s="206"/>
      <c r="D715" s="206"/>
      <c r="E715" s="206"/>
      <c r="F715" s="206"/>
      <c r="G715" s="206" t="s">
        <v>380</v>
      </c>
      <c r="H715" s="206"/>
      <c r="I715" s="228">
        <v>43532</v>
      </c>
      <c r="J715" s="206"/>
      <c r="K715" s="206" t="s">
        <v>1454</v>
      </c>
      <c r="L715" s="206"/>
      <c r="M715" s="206" t="s">
        <v>388</v>
      </c>
      <c r="N715" s="206"/>
      <c r="O715" s="206" t="s">
        <v>1489</v>
      </c>
      <c r="P715" s="206"/>
      <c r="Q715" s="206" t="s">
        <v>106</v>
      </c>
      <c r="R715" s="206"/>
      <c r="S715" s="211">
        <v>6.54</v>
      </c>
      <c r="T715" s="206"/>
      <c r="U715" s="211">
        <f t="shared" ref="U715:U721" si="18">ROUND(U714+S715,5)</f>
        <v>34277.32</v>
      </c>
    </row>
    <row r="716" spans="1:21" x14ac:dyDescent="0.25">
      <c r="A716" s="206"/>
      <c r="B716" s="206"/>
      <c r="C716" s="206"/>
      <c r="D716" s="206"/>
      <c r="E716" s="206"/>
      <c r="F716" s="206"/>
      <c r="G716" s="206" t="s">
        <v>380</v>
      </c>
      <c r="H716" s="206"/>
      <c r="I716" s="228">
        <v>43532</v>
      </c>
      <c r="J716" s="206"/>
      <c r="K716" s="206" t="s">
        <v>1454</v>
      </c>
      <c r="L716" s="206"/>
      <c r="M716" s="206" t="s">
        <v>388</v>
      </c>
      <c r="N716" s="206"/>
      <c r="O716" s="206" t="s">
        <v>1490</v>
      </c>
      <c r="P716" s="206"/>
      <c r="Q716" s="206" t="s">
        <v>106</v>
      </c>
      <c r="R716" s="206"/>
      <c r="S716" s="211">
        <v>4.3600000000000003</v>
      </c>
      <c r="T716" s="206"/>
      <c r="U716" s="211">
        <f t="shared" si="18"/>
        <v>34281.68</v>
      </c>
    </row>
    <row r="717" spans="1:21" x14ac:dyDescent="0.25">
      <c r="A717" s="206"/>
      <c r="B717" s="206"/>
      <c r="C717" s="206"/>
      <c r="D717" s="206"/>
      <c r="E717" s="206"/>
      <c r="F717" s="206"/>
      <c r="G717" s="206" t="s">
        <v>380</v>
      </c>
      <c r="H717" s="206"/>
      <c r="I717" s="228">
        <v>43539</v>
      </c>
      <c r="J717" s="206"/>
      <c r="K717" s="206" t="s">
        <v>1460</v>
      </c>
      <c r="L717" s="206"/>
      <c r="M717" s="206" t="s">
        <v>388</v>
      </c>
      <c r="N717" s="206"/>
      <c r="O717" s="206" t="s">
        <v>1491</v>
      </c>
      <c r="P717" s="206"/>
      <c r="Q717" s="206" t="s">
        <v>106</v>
      </c>
      <c r="R717" s="206"/>
      <c r="S717" s="211">
        <v>7.63</v>
      </c>
      <c r="T717" s="206"/>
      <c r="U717" s="211">
        <f t="shared" si="18"/>
        <v>34289.31</v>
      </c>
    </row>
    <row r="718" spans="1:21" x14ac:dyDescent="0.25">
      <c r="A718" s="206"/>
      <c r="B718" s="206"/>
      <c r="C718" s="206"/>
      <c r="D718" s="206"/>
      <c r="E718" s="206"/>
      <c r="F718" s="206"/>
      <c r="G718" s="206" t="s">
        <v>380</v>
      </c>
      <c r="H718" s="206"/>
      <c r="I718" s="228">
        <v>43546</v>
      </c>
      <c r="J718" s="206"/>
      <c r="K718" s="206" t="s">
        <v>1466</v>
      </c>
      <c r="L718" s="206"/>
      <c r="M718" s="206" t="s">
        <v>388</v>
      </c>
      <c r="N718" s="206"/>
      <c r="O718" s="206" t="s">
        <v>1492</v>
      </c>
      <c r="P718" s="206"/>
      <c r="Q718" s="206" t="s">
        <v>106</v>
      </c>
      <c r="R718" s="206"/>
      <c r="S718" s="211">
        <v>6.54</v>
      </c>
      <c r="T718" s="206"/>
      <c r="U718" s="211">
        <f t="shared" si="18"/>
        <v>34295.85</v>
      </c>
    </row>
    <row r="719" spans="1:21" x14ac:dyDescent="0.25">
      <c r="A719" s="206"/>
      <c r="B719" s="206"/>
      <c r="C719" s="206"/>
      <c r="D719" s="206"/>
      <c r="E719" s="206"/>
      <c r="F719" s="206"/>
      <c r="G719" s="206" t="s">
        <v>380</v>
      </c>
      <c r="H719" s="206"/>
      <c r="I719" s="228">
        <v>43553</v>
      </c>
      <c r="J719" s="206"/>
      <c r="K719" s="206" t="s">
        <v>1431</v>
      </c>
      <c r="L719" s="206"/>
      <c r="M719" s="206" t="s">
        <v>388</v>
      </c>
      <c r="N719" s="206"/>
      <c r="O719" s="206" t="s">
        <v>1493</v>
      </c>
      <c r="P719" s="206"/>
      <c r="Q719" s="206" t="s">
        <v>106</v>
      </c>
      <c r="R719" s="206"/>
      <c r="S719" s="211">
        <v>2275.8000000000002</v>
      </c>
      <c r="T719" s="206"/>
      <c r="U719" s="211">
        <f t="shared" si="18"/>
        <v>36571.65</v>
      </c>
    </row>
    <row r="720" spans="1:21" x14ac:dyDescent="0.25">
      <c r="A720" s="206"/>
      <c r="B720" s="206"/>
      <c r="C720" s="206"/>
      <c r="D720" s="206"/>
      <c r="E720" s="206"/>
      <c r="F720" s="206"/>
      <c r="G720" s="206" t="s">
        <v>380</v>
      </c>
      <c r="H720" s="206"/>
      <c r="I720" s="228">
        <v>43553</v>
      </c>
      <c r="J720" s="206"/>
      <c r="K720" s="206" t="s">
        <v>1431</v>
      </c>
      <c r="L720" s="206"/>
      <c r="M720" s="206" t="s">
        <v>388</v>
      </c>
      <c r="N720" s="206"/>
      <c r="O720" s="206" t="s">
        <v>1494</v>
      </c>
      <c r="P720" s="206"/>
      <c r="Q720" s="206" t="s">
        <v>106</v>
      </c>
      <c r="R720" s="206"/>
      <c r="S720" s="211">
        <v>87.92</v>
      </c>
      <c r="T720" s="206"/>
      <c r="U720" s="211">
        <f t="shared" si="18"/>
        <v>36659.57</v>
      </c>
    </row>
    <row r="721" spans="1:21" ht="15.75" thickBot="1" x14ac:dyDescent="0.3">
      <c r="A721" s="206"/>
      <c r="B721" s="206"/>
      <c r="C721" s="206"/>
      <c r="D721" s="206"/>
      <c r="E721" s="206"/>
      <c r="F721" s="206"/>
      <c r="G721" s="206" t="s">
        <v>380</v>
      </c>
      <c r="H721" s="206"/>
      <c r="I721" s="228">
        <v>43553</v>
      </c>
      <c r="J721" s="206"/>
      <c r="K721" s="206" t="s">
        <v>1431</v>
      </c>
      <c r="L721" s="206"/>
      <c r="M721" s="206" t="s">
        <v>388</v>
      </c>
      <c r="N721" s="206"/>
      <c r="O721" s="206" t="s">
        <v>1495</v>
      </c>
      <c r="P721" s="206"/>
      <c r="Q721" s="206" t="s">
        <v>106</v>
      </c>
      <c r="R721" s="206"/>
      <c r="S721" s="213">
        <v>109.27</v>
      </c>
      <c r="T721" s="206"/>
      <c r="U721" s="213">
        <f t="shared" si="18"/>
        <v>36768.839999999997</v>
      </c>
    </row>
    <row r="722" spans="1:21" x14ac:dyDescent="0.25">
      <c r="A722" s="206"/>
      <c r="B722" s="206"/>
      <c r="C722" s="206" t="s">
        <v>597</v>
      </c>
      <c r="D722" s="206"/>
      <c r="E722" s="206"/>
      <c r="F722" s="206"/>
      <c r="G722" s="206"/>
      <c r="H722" s="206"/>
      <c r="I722" s="228"/>
      <c r="J722" s="206"/>
      <c r="K722" s="206"/>
      <c r="L722" s="206"/>
      <c r="M722" s="206"/>
      <c r="N722" s="206"/>
      <c r="O722" s="206"/>
      <c r="P722" s="206"/>
      <c r="Q722" s="206"/>
      <c r="R722" s="206"/>
      <c r="S722" s="211">
        <f>ROUND(SUM(S714:S721),5)</f>
        <v>2498.06</v>
      </c>
      <c r="T722" s="206"/>
      <c r="U722" s="211">
        <f>U721</f>
        <v>36768.839999999997</v>
      </c>
    </row>
    <row r="723" spans="1:21" x14ac:dyDescent="0.25">
      <c r="A723" s="203"/>
      <c r="B723" s="203"/>
      <c r="C723" s="203" t="s">
        <v>112</v>
      </c>
      <c r="D723" s="203"/>
      <c r="E723" s="203"/>
      <c r="F723" s="203"/>
      <c r="G723" s="203"/>
      <c r="H723" s="203"/>
      <c r="I723" s="227"/>
      <c r="J723" s="203"/>
      <c r="K723" s="203"/>
      <c r="L723" s="203"/>
      <c r="M723" s="203"/>
      <c r="N723" s="203"/>
      <c r="O723" s="203"/>
      <c r="P723" s="203"/>
      <c r="Q723" s="203"/>
      <c r="R723" s="203"/>
      <c r="S723" s="229"/>
      <c r="T723" s="203"/>
      <c r="U723" s="229">
        <v>250697.04</v>
      </c>
    </row>
    <row r="724" spans="1:21" x14ac:dyDescent="0.25">
      <c r="A724" s="206"/>
      <c r="B724" s="206"/>
      <c r="C724" s="206"/>
      <c r="D724" s="206"/>
      <c r="E724" s="206"/>
      <c r="F724" s="206"/>
      <c r="G724" s="206" t="s">
        <v>380</v>
      </c>
      <c r="H724" s="206"/>
      <c r="I724" s="228">
        <v>43553</v>
      </c>
      <c r="J724" s="206"/>
      <c r="K724" s="206" t="s">
        <v>1431</v>
      </c>
      <c r="L724" s="206"/>
      <c r="M724" s="206" t="s">
        <v>354</v>
      </c>
      <c r="N724" s="206"/>
      <c r="O724" s="206" t="s">
        <v>1486</v>
      </c>
      <c r="P724" s="206"/>
      <c r="Q724" s="206" t="s">
        <v>106</v>
      </c>
      <c r="R724" s="206"/>
      <c r="S724" s="211">
        <v>-9583.67</v>
      </c>
      <c r="T724" s="206"/>
      <c r="U724" s="211">
        <f>ROUND(U723+S724,5)</f>
        <v>241113.37</v>
      </c>
    </row>
    <row r="725" spans="1:21" x14ac:dyDescent="0.25">
      <c r="A725" s="206"/>
      <c r="B725" s="206"/>
      <c r="C725" s="206"/>
      <c r="D725" s="206"/>
      <c r="E725" s="206"/>
      <c r="F725" s="206"/>
      <c r="G725" s="206" t="s">
        <v>457</v>
      </c>
      <c r="H725" s="206"/>
      <c r="I725" s="228">
        <v>43555</v>
      </c>
      <c r="J725" s="206"/>
      <c r="K725" s="206" t="s">
        <v>1158</v>
      </c>
      <c r="L725" s="206"/>
      <c r="M725" s="206" t="s">
        <v>354</v>
      </c>
      <c r="N725" s="206"/>
      <c r="O725" s="206" t="s">
        <v>1496</v>
      </c>
      <c r="P725" s="206"/>
      <c r="Q725" s="206" t="s">
        <v>321</v>
      </c>
      <c r="R725" s="206"/>
      <c r="S725" s="211">
        <v>9583.68</v>
      </c>
      <c r="T725" s="206"/>
      <c r="U725" s="211">
        <f>ROUND(U724+S725,5)</f>
        <v>250697.05</v>
      </c>
    </row>
    <row r="726" spans="1:21" ht="15.75" thickBot="1" x14ac:dyDescent="0.3">
      <c r="A726" s="206"/>
      <c r="B726" s="206"/>
      <c r="C726" s="206"/>
      <c r="D726" s="206"/>
      <c r="E726" s="206"/>
      <c r="F726" s="206"/>
      <c r="G726" s="206" t="s">
        <v>457</v>
      </c>
      <c r="H726" s="206"/>
      <c r="I726" s="228">
        <v>43555</v>
      </c>
      <c r="J726" s="206"/>
      <c r="K726" s="206" t="s">
        <v>1158</v>
      </c>
      <c r="L726" s="206"/>
      <c r="M726" s="206" t="s">
        <v>354</v>
      </c>
      <c r="N726" s="206"/>
      <c r="O726" s="206" t="s">
        <v>1497</v>
      </c>
      <c r="P726" s="206"/>
      <c r="Q726" s="206" t="s">
        <v>321</v>
      </c>
      <c r="R726" s="206"/>
      <c r="S726" s="213">
        <v>33383.1</v>
      </c>
      <c r="T726" s="206"/>
      <c r="U726" s="213">
        <f>ROUND(U725+S726,5)</f>
        <v>284080.15000000002</v>
      </c>
    </row>
    <row r="727" spans="1:21" x14ac:dyDescent="0.25">
      <c r="A727" s="206"/>
      <c r="B727" s="206"/>
      <c r="C727" s="206" t="s">
        <v>598</v>
      </c>
      <c r="D727" s="206"/>
      <c r="E727" s="206"/>
      <c r="F727" s="206"/>
      <c r="G727" s="206"/>
      <c r="H727" s="206"/>
      <c r="I727" s="228"/>
      <c r="J727" s="206"/>
      <c r="K727" s="206"/>
      <c r="L727" s="206"/>
      <c r="M727" s="206"/>
      <c r="N727" s="206"/>
      <c r="O727" s="206"/>
      <c r="P727" s="206"/>
      <c r="Q727" s="206"/>
      <c r="R727" s="206"/>
      <c r="S727" s="211">
        <f>ROUND(SUM(S723:S726),5)</f>
        <v>33383.11</v>
      </c>
      <c r="T727" s="206"/>
      <c r="U727" s="211">
        <f>U726</f>
        <v>284080.15000000002</v>
      </c>
    </row>
    <row r="728" spans="1:21" x14ac:dyDescent="0.25">
      <c r="A728" s="203"/>
      <c r="B728" s="203"/>
      <c r="C728" s="203" t="s">
        <v>113</v>
      </c>
      <c r="D728" s="203"/>
      <c r="E728" s="203"/>
      <c r="F728" s="203"/>
      <c r="G728" s="203"/>
      <c r="H728" s="203"/>
      <c r="I728" s="227"/>
      <c r="J728" s="203"/>
      <c r="K728" s="203"/>
      <c r="L728" s="203"/>
      <c r="M728" s="203"/>
      <c r="N728" s="203"/>
      <c r="O728" s="203"/>
      <c r="P728" s="203"/>
      <c r="Q728" s="203"/>
      <c r="R728" s="203"/>
      <c r="S728" s="229"/>
      <c r="T728" s="203"/>
      <c r="U728" s="229">
        <v>6595.29</v>
      </c>
    </row>
    <row r="729" spans="1:21" x14ac:dyDescent="0.25">
      <c r="A729" s="206"/>
      <c r="B729" s="206"/>
      <c r="C729" s="206"/>
      <c r="D729" s="206"/>
      <c r="E729" s="206"/>
      <c r="F729" s="206"/>
      <c r="G729" s="206" t="s">
        <v>380</v>
      </c>
      <c r="H729" s="206"/>
      <c r="I729" s="228">
        <v>43532</v>
      </c>
      <c r="J729" s="206"/>
      <c r="K729" s="206" t="s">
        <v>1454</v>
      </c>
      <c r="L729" s="206"/>
      <c r="M729" s="206" t="s">
        <v>388</v>
      </c>
      <c r="N729" s="206"/>
      <c r="O729" s="206" t="s">
        <v>1498</v>
      </c>
      <c r="P729" s="206"/>
      <c r="Q729" s="206" t="s">
        <v>106</v>
      </c>
      <c r="R729" s="206"/>
      <c r="S729" s="211">
        <v>0.45</v>
      </c>
      <c r="T729" s="206"/>
      <c r="U729" s="211">
        <f t="shared" ref="U729:U742" si="19">ROUND(U728+S729,5)</f>
        <v>6595.74</v>
      </c>
    </row>
    <row r="730" spans="1:21" x14ac:dyDescent="0.25">
      <c r="A730" s="206"/>
      <c r="B730" s="206"/>
      <c r="C730" s="206"/>
      <c r="D730" s="206"/>
      <c r="E730" s="206"/>
      <c r="F730" s="206"/>
      <c r="G730" s="206" t="s">
        <v>380</v>
      </c>
      <c r="H730" s="206"/>
      <c r="I730" s="228">
        <v>43532</v>
      </c>
      <c r="J730" s="206"/>
      <c r="K730" s="206" t="s">
        <v>1454</v>
      </c>
      <c r="L730" s="206"/>
      <c r="M730" s="206" t="s">
        <v>388</v>
      </c>
      <c r="N730" s="206"/>
      <c r="O730" s="206" t="s">
        <v>1499</v>
      </c>
      <c r="P730" s="206"/>
      <c r="Q730" s="206" t="s">
        <v>106</v>
      </c>
      <c r="R730" s="206"/>
      <c r="S730" s="211">
        <v>4.25</v>
      </c>
      <c r="T730" s="206"/>
      <c r="U730" s="211">
        <f t="shared" si="19"/>
        <v>6599.99</v>
      </c>
    </row>
    <row r="731" spans="1:21" x14ac:dyDescent="0.25">
      <c r="A731" s="206"/>
      <c r="B731" s="206"/>
      <c r="C731" s="206"/>
      <c r="D731" s="206"/>
      <c r="E731" s="206"/>
      <c r="F731" s="206"/>
      <c r="G731" s="206" t="s">
        <v>380</v>
      </c>
      <c r="H731" s="206"/>
      <c r="I731" s="228">
        <v>43532</v>
      </c>
      <c r="J731" s="206"/>
      <c r="K731" s="206" t="s">
        <v>1454</v>
      </c>
      <c r="L731" s="206"/>
      <c r="M731" s="206" t="s">
        <v>388</v>
      </c>
      <c r="N731" s="206"/>
      <c r="O731" s="206" t="s">
        <v>1500</v>
      </c>
      <c r="P731" s="206"/>
      <c r="Q731" s="206" t="s">
        <v>106</v>
      </c>
      <c r="R731" s="206"/>
      <c r="S731" s="211">
        <v>0</v>
      </c>
      <c r="T731" s="206"/>
      <c r="U731" s="211">
        <f t="shared" si="19"/>
        <v>6599.99</v>
      </c>
    </row>
    <row r="732" spans="1:21" x14ac:dyDescent="0.25">
      <c r="A732" s="206"/>
      <c r="B732" s="206"/>
      <c r="C732" s="206"/>
      <c r="D732" s="206"/>
      <c r="E732" s="206"/>
      <c r="F732" s="206"/>
      <c r="G732" s="206" t="s">
        <v>380</v>
      </c>
      <c r="H732" s="206"/>
      <c r="I732" s="228">
        <v>43532</v>
      </c>
      <c r="J732" s="206"/>
      <c r="K732" s="206" t="s">
        <v>1454</v>
      </c>
      <c r="L732" s="206"/>
      <c r="M732" s="206" t="s">
        <v>388</v>
      </c>
      <c r="N732" s="206"/>
      <c r="O732" s="206" t="s">
        <v>1501</v>
      </c>
      <c r="P732" s="206"/>
      <c r="Q732" s="206" t="s">
        <v>106</v>
      </c>
      <c r="R732" s="206"/>
      <c r="S732" s="211">
        <v>2.83</v>
      </c>
      <c r="T732" s="206"/>
      <c r="U732" s="211">
        <f t="shared" si="19"/>
        <v>6602.82</v>
      </c>
    </row>
    <row r="733" spans="1:21" x14ac:dyDescent="0.25">
      <c r="A733" s="206"/>
      <c r="B733" s="206"/>
      <c r="C733" s="206"/>
      <c r="D733" s="206"/>
      <c r="E733" s="206"/>
      <c r="F733" s="206"/>
      <c r="G733" s="206" t="s">
        <v>380</v>
      </c>
      <c r="H733" s="206"/>
      <c r="I733" s="228">
        <v>43539</v>
      </c>
      <c r="J733" s="206"/>
      <c r="K733" s="206" t="s">
        <v>1460</v>
      </c>
      <c r="L733" s="206"/>
      <c r="M733" s="206" t="s">
        <v>388</v>
      </c>
      <c r="N733" s="206"/>
      <c r="O733" s="206" t="s">
        <v>1502</v>
      </c>
      <c r="P733" s="206"/>
      <c r="Q733" s="206" t="s">
        <v>106</v>
      </c>
      <c r="R733" s="206"/>
      <c r="S733" s="211">
        <v>0.45</v>
      </c>
      <c r="T733" s="206"/>
      <c r="U733" s="211">
        <f t="shared" si="19"/>
        <v>6603.27</v>
      </c>
    </row>
    <row r="734" spans="1:21" x14ac:dyDescent="0.25">
      <c r="A734" s="206"/>
      <c r="B734" s="206"/>
      <c r="C734" s="206"/>
      <c r="D734" s="206"/>
      <c r="E734" s="206"/>
      <c r="F734" s="206"/>
      <c r="G734" s="206" t="s">
        <v>380</v>
      </c>
      <c r="H734" s="206"/>
      <c r="I734" s="228">
        <v>43539</v>
      </c>
      <c r="J734" s="206"/>
      <c r="K734" s="206" t="s">
        <v>1460</v>
      </c>
      <c r="L734" s="206"/>
      <c r="M734" s="206" t="s">
        <v>388</v>
      </c>
      <c r="N734" s="206"/>
      <c r="O734" s="206" t="s">
        <v>1503</v>
      </c>
      <c r="P734" s="206"/>
      <c r="Q734" s="206" t="s">
        <v>106</v>
      </c>
      <c r="R734" s="206"/>
      <c r="S734" s="211">
        <v>4.97</v>
      </c>
      <c r="T734" s="206"/>
      <c r="U734" s="211">
        <f t="shared" si="19"/>
        <v>6608.24</v>
      </c>
    </row>
    <row r="735" spans="1:21" x14ac:dyDescent="0.25">
      <c r="A735" s="206"/>
      <c r="B735" s="206"/>
      <c r="C735" s="206"/>
      <c r="D735" s="206"/>
      <c r="E735" s="206"/>
      <c r="F735" s="206"/>
      <c r="G735" s="206" t="s">
        <v>380</v>
      </c>
      <c r="H735" s="206"/>
      <c r="I735" s="228">
        <v>43546</v>
      </c>
      <c r="J735" s="206"/>
      <c r="K735" s="206" t="s">
        <v>1466</v>
      </c>
      <c r="L735" s="206"/>
      <c r="M735" s="206" t="s">
        <v>388</v>
      </c>
      <c r="N735" s="206"/>
      <c r="O735" s="206" t="s">
        <v>1504</v>
      </c>
      <c r="P735" s="206"/>
      <c r="Q735" s="206" t="s">
        <v>106</v>
      </c>
      <c r="R735" s="206"/>
      <c r="S735" s="211">
        <v>0</v>
      </c>
      <c r="T735" s="206"/>
      <c r="U735" s="211">
        <f t="shared" si="19"/>
        <v>6608.24</v>
      </c>
    </row>
    <row r="736" spans="1:21" x14ac:dyDescent="0.25">
      <c r="A736" s="206"/>
      <c r="B736" s="206"/>
      <c r="C736" s="206"/>
      <c r="D736" s="206"/>
      <c r="E736" s="206"/>
      <c r="F736" s="206"/>
      <c r="G736" s="206" t="s">
        <v>380</v>
      </c>
      <c r="H736" s="206"/>
      <c r="I736" s="228">
        <v>43546</v>
      </c>
      <c r="J736" s="206"/>
      <c r="K736" s="206" t="s">
        <v>1466</v>
      </c>
      <c r="L736" s="206"/>
      <c r="M736" s="206" t="s">
        <v>388</v>
      </c>
      <c r="N736" s="206"/>
      <c r="O736" s="206" t="s">
        <v>1505</v>
      </c>
      <c r="P736" s="206"/>
      <c r="Q736" s="206" t="s">
        <v>106</v>
      </c>
      <c r="R736" s="206"/>
      <c r="S736" s="211">
        <v>4.26</v>
      </c>
      <c r="T736" s="206"/>
      <c r="U736" s="211">
        <f t="shared" si="19"/>
        <v>6612.5</v>
      </c>
    </row>
    <row r="737" spans="1:21" x14ac:dyDescent="0.25">
      <c r="A737" s="206"/>
      <c r="B737" s="206"/>
      <c r="C737" s="206"/>
      <c r="D737" s="206"/>
      <c r="E737" s="206"/>
      <c r="F737" s="206"/>
      <c r="G737" s="206" t="s">
        <v>380</v>
      </c>
      <c r="H737" s="206"/>
      <c r="I737" s="228">
        <v>43553</v>
      </c>
      <c r="J737" s="206"/>
      <c r="K737" s="206" t="s">
        <v>1431</v>
      </c>
      <c r="L737" s="206"/>
      <c r="M737" s="206" t="s">
        <v>388</v>
      </c>
      <c r="N737" s="206"/>
      <c r="O737" s="206" t="s">
        <v>1506</v>
      </c>
      <c r="P737" s="206"/>
      <c r="Q737" s="206" t="s">
        <v>106</v>
      </c>
      <c r="R737" s="206"/>
      <c r="S737" s="211">
        <v>44.3</v>
      </c>
      <c r="T737" s="206"/>
      <c r="U737" s="211">
        <f t="shared" si="19"/>
        <v>6656.8</v>
      </c>
    </row>
    <row r="738" spans="1:21" x14ac:dyDescent="0.25">
      <c r="A738" s="206"/>
      <c r="B738" s="206"/>
      <c r="C738" s="206"/>
      <c r="D738" s="206"/>
      <c r="E738" s="206"/>
      <c r="F738" s="206"/>
      <c r="G738" s="206" t="s">
        <v>380</v>
      </c>
      <c r="H738" s="206"/>
      <c r="I738" s="228">
        <v>43553</v>
      </c>
      <c r="J738" s="206"/>
      <c r="K738" s="206" t="s">
        <v>1431</v>
      </c>
      <c r="L738" s="206"/>
      <c r="M738" s="206" t="s">
        <v>388</v>
      </c>
      <c r="N738" s="206"/>
      <c r="O738" s="206" t="s">
        <v>1507</v>
      </c>
      <c r="P738" s="206"/>
      <c r="Q738" s="206" t="s">
        <v>106</v>
      </c>
      <c r="R738" s="206"/>
      <c r="S738" s="211">
        <v>515.98</v>
      </c>
      <c r="T738" s="206"/>
      <c r="U738" s="211">
        <f t="shared" si="19"/>
        <v>7172.78</v>
      </c>
    </row>
    <row r="739" spans="1:21" x14ac:dyDescent="0.25">
      <c r="A739" s="206"/>
      <c r="B739" s="206"/>
      <c r="C739" s="206"/>
      <c r="D739" s="206"/>
      <c r="E739" s="206"/>
      <c r="F739" s="206"/>
      <c r="G739" s="206" t="s">
        <v>380</v>
      </c>
      <c r="H739" s="206"/>
      <c r="I739" s="228">
        <v>43553</v>
      </c>
      <c r="J739" s="206"/>
      <c r="K739" s="206" t="s">
        <v>1431</v>
      </c>
      <c r="L739" s="206"/>
      <c r="M739" s="206" t="s">
        <v>388</v>
      </c>
      <c r="N739" s="206"/>
      <c r="O739" s="206" t="s">
        <v>1508</v>
      </c>
      <c r="P739" s="206"/>
      <c r="Q739" s="206" t="s">
        <v>106</v>
      </c>
      <c r="R739" s="206"/>
      <c r="S739" s="211">
        <v>36.39</v>
      </c>
      <c r="T739" s="206"/>
      <c r="U739" s="211">
        <f t="shared" si="19"/>
        <v>7209.17</v>
      </c>
    </row>
    <row r="740" spans="1:21" x14ac:dyDescent="0.25">
      <c r="A740" s="206"/>
      <c r="B740" s="206"/>
      <c r="C740" s="206"/>
      <c r="D740" s="206"/>
      <c r="E740" s="206"/>
      <c r="F740" s="206"/>
      <c r="G740" s="206" t="s">
        <v>380</v>
      </c>
      <c r="H740" s="206"/>
      <c r="I740" s="228">
        <v>43553</v>
      </c>
      <c r="J740" s="206"/>
      <c r="K740" s="206" t="s">
        <v>1431</v>
      </c>
      <c r="L740" s="206"/>
      <c r="M740" s="206" t="s">
        <v>388</v>
      </c>
      <c r="N740" s="206"/>
      <c r="O740" s="206" t="s">
        <v>1509</v>
      </c>
      <c r="P740" s="206"/>
      <c r="Q740" s="206" t="s">
        <v>106</v>
      </c>
      <c r="R740" s="206"/>
      <c r="S740" s="211">
        <v>57</v>
      </c>
      <c r="T740" s="206"/>
      <c r="U740" s="211">
        <f t="shared" si="19"/>
        <v>7266.17</v>
      </c>
    </row>
    <row r="741" spans="1:21" x14ac:dyDescent="0.25">
      <c r="A741" s="206"/>
      <c r="B741" s="206"/>
      <c r="C741" s="206"/>
      <c r="D741" s="206"/>
      <c r="E741" s="206"/>
      <c r="F741" s="206"/>
      <c r="G741" s="206" t="s">
        <v>380</v>
      </c>
      <c r="H741" s="206"/>
      <c r="I741" s="228">
        <v>43553</v>
      </c>
      <c r="J741" s="206"/>
      <c r="K741" s="206" t="s">
        <v>1431</v>
      </c>
      <c r="L741" s="206"/>
      <c r="M741" s="206" t="s">
        <v>388</v>
      </c>
      <c r="N741" s="206"/>
      <c r="O741" s="206" t="s">
        <v>1510</v>
      </c>
      <c r="P741" s="206"/>
      <c r="Q741" s="206" t="s">
        <v>106</v>
      </c>
      <c r="R741" s="206"/>
      <c r="S741" s="211">
        <v>0</v>
      </c>
      <c r="T741" s="206"/>
      <c r="U741" s="211">
        <f t="shared" si="19"/>
        <v>7266.17</v>
      </c>
    </row>
    <row r="742" spans="1:21" ht="15.75" thickBot="1" x14ac:dyDescent="0.3">
      <c r="A742" s="206"/>
      <c r="B742" s="206"/>
      <c r="C742" s="206"/>
      <c r="D742" s="206"/>
      <c r="E742" s="206"/>
      <c r="F742" s="206"/>
      <c r="G742" s="206" t="s">
        <v>380</v>
      </c>
      <c r="H742" s="206"/>
      <c r="I742" s="228">
        <v>43553</v>
      </c>
      <c r="J742" s="206"/>
      <c r="K742" s="206" t="s">
        <v>1431</v>
      </c>
      <c r="L742" s="206"/>
      <c r="M742" s="206" t="s">
        <v>388</v>
      </c>
      <c r="N742" s="206"/>
      <c r="O742" s="206" t="s">
        <v>1511</v>
      </c>
      <c r="P742" s="206"/>
      <c r="Q742" s="206" t="s">
        <v>106</v>
      </c>
      <c r="R742" s="206"/>
      <c r="S742" s="213">
        <v>34.42</v>
      </c>
      <c r="T742" s="206"/>
      <c r="U742" s="213">
        <f t="shared" si="19"/>
        <v>7300.59</v>
      </c>
    </row>
    <row r="743" spans="1:21" x14ac:dyDescent="0.25">
      <c r="A743" s="206"/>
      <c r="B743" s="206"/>
      <c r="C743" s="206" t="s">
        <v>599</v>
      </c>
      <c r="D743" s="206"/>
      <c r="E743" s="206"/>
      <c r="F743" s="206"/>
      <c r="G743" s="206"/>
      <c r="H743" s="206"/>
      <c r="I743" s="228"/>
      <c r="J743" s="206"/>
      <c r="K743" s="206"/>
      <c r="L743" s="206"/>
      <c r="M743" s="206"/>
      <c r="N743" s="206"/>
      <c r="O743" s="206"/>
      <c r="P743" s="206"/>
      <c r="Q743" s="206"/>
      <c r="R743" s="206"/>
      <c r="S743" s="211">
        <f>ROUND(SUM(S728:S742),5)</f>
        <v>705.3</v>
      </c>
      <c r="T743" s="206"/>
      <c r="U743" s="211">
        <f>U742</f>
        <v>7300.59</v>
      </c>
    </row>
    <row r="744" spans="1:21" x14ac:dyDescent="0.25">
      <c r="A744" s="203"/>
      <c r="B744" s="203"/>
      <c r="C744" s="203" t="s">
        <v>114</v>
      </c>
      <c r="D744" s="203"/>
      <c r="E744" s="203"/>
      <c r="F744" s="203"/>
      <c r="G744" s="203"/>
      <c r="H744" s="203"/>
      <c r="I744" s="227"/>
      <c r="J744" s="203"/>
      <c r="K744" s="203"/>
      <c r="L744" s="203"/>
      <c r="M744" s="203"/>
      <c r="N744" s="203"/>
      <c r="O744" s="203"/>
      <c r="P744" s="203"/>
      <c r="Q744" s="203"/>
      <c r="R744" s="203"/>
      <c r="S744" s="229"/>
      <c r="T744" s="203"/>
      <c r="U744" s="229">
        <v>12268.8</v>
      </c>
    </row>
    <row r="745" spans="1:21" ht="15.75" thickBot="1" x14ac:dyDescent="0.3">
      <c r="A745" s="222"/>
      <c r="B745" s="222"/>
      <c r="C745" s="222"/>
      <c r="D745" s="222"/>
      <c r="E745" s="206"/>
      <c r="F745" s="206"/>
      <c r="G745" s="206" t="s">
        <v>380</v>
      </c>
      <c r="H745" s="206"/>
      <c r="I745" s="228">
        <v>43555</v>
      </c>
      <c r="J745" s="206"/>
      <c r="K745" s="206" t="s">
        <v>1315</v>
      </c>
      <c r="L745" s="206"/>
      <c r="M745" s="206" t="s">
        <v>1045</v>
      </c>
      <c r="N745" s="206"/>
      <c r="O745" s="206" t="s">
        <v>1043</v>
      </c>
      <c r="P745" s="206"/>
      <c r="Q745" s="206" t="s">
        <v>398</v>
      </c>
      <c r="R745" s="206"/>
      <c r="S745" s="213">
        <v>806.66</v>
      </c>
      <c r="T745" s="206"/>
      <c r="U745" s="213">
        <f>ROUND(U744+S745,5)</f>
        <v>13075.46</v>
      </c>
    </row>
    <row r="746" spans="1:21" x14ac:dyDescent="0.25">
      <c r="A746" s="206"/>
      <c r="B746" s="206"/>
      <c r="C746" s="206" t="s">
        <v>600</v>
      </c>
      <c r="D746" s="206"/>
      <c r="E746" s="206"/>
      <c r="F746" s="206"/>
      <c r="G746" s="206"/>
      <c r="H746" s="206"/>
      <c r="I746" s="228"/>
      <c r="J746" s="206"/>
      <c r="K746" s="206"/>
      <c r="L746" s="206"/>
      <c r="M746" s="206"/>
      <c r="N746" s="206"/>
      <c r="O746" s="206"/>
      <c r="P746" s="206"/>
      <c r="Q746" s="206"/>
      <c r="R746" s="206"/>
      <c r="S746" s="211">
        <f>ROUND(SUM(S744:S745),5)</f>
        <v>806.66</v>
      </c>
      <c r="T746" s="206"/>
      <c r="U746" s="211">
        <f>U745</f>
        <v>13075.46</v>
      </c>
    </row>
    <row r="747" spans="1:21" x14ac:dyDescent="0.25">
      <c r="A747" s="203"/>
      <c r="B747" s="203"/>
      <c r="C747" s="203" t="s">
        <v>115</v>
      </c>
      <c r="D747" s="203"/>
      <c r="E747" s="203"/>
      <c r="F747" s="203"/>
      <c r="G747" s="203"/>
      <c r="H747" s="203"/>
      <c r="I747" s="227"/>
      <c r="J747" s="203"/>
      <c r="K747" s="203"/>
      <c r="L747" s="203"/>
      <c r="M747" s="203"/>
      <c r="N747" s="203"/>
      <c r="O747" s="203"/>
      <c r="P747" s="203"/>
      <c r="Q747" s="203"/>
      <c r="R747" s="203"/>
      <c r="S747" s="229"/>
      <c r="T747" s="203"/>
      <c r="U747" s="229">
        <v>4815.46</v>
      </c>
    </row>
    <row r="748" spans="1:21" x14ac:dyDescent="0.25">
      <c r="A748" s="206"/>
      <c r="B748" s="206"/>
      <c r="C748" s="206"/>
      <c r="D748" s="206"/>
      <c r="E748" s="206"/>
      <c r="F748" s="206"/>
      <c r="G748" s="206" t="s">
        <v>380</v>
      </c>
      <c r="H748" s="206"/>
      <c r="I748" s="228">
        <v>43553</v>
      </c>
      <c r="J748" s="206"/>
      <c r="K748" s="206" t="s">
        <v>1431</v>
      </c>
      <c r="L748" s="206"/>
      <c r="M748" s="206" t="s">
        <v>355</v>
      </c>
      <c r="N748" s="206"/>
      <c r="O748" s="206" t="s">
        <v>1486</v>
      </c>
      <c r="P748" s="206"/>
      <c r="Q748" s="206" t="s">
        <v>106</v>
      </c>
      <c r="R748" s="206"/>
      <c r="S748" s="211">
        <v>-1222.5999999999999</v>
      </c>
      <c r="T748" s="206"/>
      <c r="U748" s="211">
        <f>ROUND(U747+S748,5)</f>
        <v>3592.86</v>
      </c>
    </row>
    <row r="749" spans="1:21" x14ac:dyDescent="0.25">
      <c r="A749" s="206"/>
      <c r="B749" s="206"/>
      <c r="C749" s="206"/>
      <c r="D749" s="206"/>
      <c r="E749" s="206"/>
      <c r="F749" s="206"/>
      <c r="G749" s="206" t="s">
        <v>457</v>
      </c>
      <c r="H749" s="206"/>
      <c r="I749" s="228">
        <v>43555</v>
      </c>
      <c r="J749" s="206"/>
      <c r="K749" s="206" t="s">
        <v>1148</v>
      </c>
      <c r="L749" s="206"/>
      <c r="M749" s="206" t="s">
        <v>355</v>
      </c>
      <c r="N749" s="206"/>
      <c r="O749" s="206" t="s">
        <v>1512</v>
      </c>
      <c r="P749" s="206"/>
      <c r="Q749" s="206" t="s">
        <v>321</v>
      </c>
      <c r="R749" s="206"/>
      <c r="S749" s="211">
        <v>611.29999999999995</v>
      </c>
      <c r="T749" s="206"/>
      <c r="U749" s="211">
        <f>ROUND(U748+S749,5)</f>
        <v>4204.16</v>
      </c>
    </row>
    <row r="750" spans="1:21" ht="15.75" thickBot="1" x14ac:dyDescent="0.3">
      <c r="A750" s="206"/>
      <c r="B750" s="206"/>
      <c r="C750" s="206"/>
      <c r="D750" s="206"/>
      <c r="E750" s="206"/>
      <c r="F750" s="206"/>
      <c r="G750" s="206" t="s">
        <v>457</v>
      </c>
      <c r="H750" s="206"/>
      <c r="I750" s="228">
        <v>43555</v>
      </c>
      <c r="J750" s="206"/>
      <c r="K750" s="206" t="s">
        <v>1148</v>
      </c>
      <c r="L750" s="206"/>
      <c r="M750" s="206" t="s">
        <v>355</v>
      </c>
      <c r="N750" s="206"/>
      <c r="O750" s="206" t="s">
        <v>1513</v>
      </c>
      <c r="P750" s="206"/>
      <c r="Q750" s="206" t="s">
        <v>321</v>
      </c>
      <c r="R750" s="206"/>
      <c r="S750" s="213">
        <v>1222.5999999999999</v>
      </c>
      <c r="T750" s="206"/>
      <c r="U750" s="213">
        <f>ROUND(U749+S750,5)</f>
        <v>5426.76</v>
      </c>
    </row>
    <row r="751" spans="1:21" x14ac:dyDescent="0.25">
      <c r="A751" s="206"/>
      <c r="B751" s="206"/>
      <c r="C751" s="206" t="s">
        <v>601</v>
      </c>
      <c r="D751" s="206"/>
      <c r="E751" s="206"/>
      <c r="F751" s="206"/>
      <c r="G751" s="206"/>
      <c r="H751" s="206"/>
      <c r="I751" s="228"/>
      <c r="J751" s="206"/>
      <c r="K751" s="206"/>
      <c r="L751" s="206"/>
      <c r="M751" s="206"/>
      <c r="N751" s="206"/>
      <c r="O751" s="206"/>
      <c r="P751" s="206"/>
      <c r="Q751" s="206"/>
      <c r="R751" s="206"/>
      <c r="S751" s="211">
        <f>ROUND(SUM(S747:S750),5)</f>
        <v>611.29999999999995</v>
      </c>
      <c r="T751" s="206"/>
      <c r="U751" s="211">
        <f>U750</f>
        <v>5426.76</v>
      </c>
    </row>
    <row r="752" spans="1:21" x14ac:dyDescent="0.25">
      <c r="A752" s="203"/>
      <c r="B752" s="203"/>
      <c r="C752" s="203" t="s">
        <v>116</v>
      </c>
      <c r="D752" s="203"/>
      <c r="E752" s="203"/>
      <c r="F752" s="203"/>
      <c r="G752" s="203"/>
      <c r="H752" s="203"/>
      <c r="I752" s="227"/>
      <c r="J752" s="203"/>
      <c r="K752" s="203"/>
      <c r="L752" s="203"/>
      <c r="M752" s="203"/>
      <c r="N752" s="203"/>
      <c r="O752" s="203"/>
      <c r="P752" s="203"/>
      <c r="Q752" s="203"/>
      <c r="R752" s="203"/>
      <c r="S752" s="229"/>
      <c r="T752" s="203"/>
      <c r="U752" s="229">
        <v>1867.8</v>
      </c>
    </row>
    <row r="753" spans="1:21" x14ac:dyDescent="0.25">
      <c r="A753" s="206"/>
      <c r="B753" s="206"/>
      <c r="C753" s="206"/>
      <c r="D753" s="206"/>
      <c r="E753" s="206"/>
      <c r="F753" s="206"/>
      <c r="G753" s="206" t="s">
        <v>457</v>
      </c>
      <c r="H753" s="206"/>
      <c r="I753" s="228">
        <v>43537</v>
      </c>
      <c r="J753" s="206"/>
      <c r="K753" s="206" t="s">
        <v>1166</v>
      </c>
      <c r="L753" s="206"/>
      <c r="M753" s="206" t="s">
        <v>406</v>
      </c>
      <c r="N753" s="206"/>
      <c r="O753" s="206" t="s">
        <v>1514</v>
      </c>
      <c r="P753" s="206"/>
      <c r="Q753" s="206" t="s">
        <v>321</v>
      </c>
      <c r="R753" s="206"/>
      <c r="S753" s="211">
        <v>222</v>
      </c>
      <c r="T753" s="206"/>
      <c r="U753" s="211">
        <f t="shared" ref="U753:U776" si="20">ROUND(U752+S753,5)</f>
        <v>2089.8000000000002</v>
      </c>
    </row>
    <row r="754" spans="1:21" x14ac:dyDescent="0.25">
      <c r="A754" s="206"/>
      <c r="B754" s="206"/>
      <c r="C754" s="206"/>
      <c r="D754" s="206"/>
      <c r="E754" s="206"/>
      <c r="F754" s="206"/>
      <c r="G754" s="206" t="s">
        <v>380</v>
      </c>
      <c r="H754" s="206"/>
      <c r="I754" s="228">
        <v>43555</v>
      </c>
      <c r="J754" s="206"/>
      <c r="K754" s="206" t="s">
        <v>1227</v>
      </c>
      <c r="L754" s="206"/>
      <c r="M754" s="206" t="s">
        <v>348</v>
      </c>
      <c r="N754" s="206"/>
      <c r="O754" s="206" t="s">
        <v>1445</v>
      </c>
      <c r="P754" s="206"/>
      <c r="Q754" s="206" t="s">
        <v>398</v>
      </c>
      <c r="R754" s="206"/>
      <c r="S754" s="211">
        <v>42.12</v>
      </c>
      <c r="T754" s="206"/>
      <c r="U754" s="211">
        <f t="shared" si="20"/>
        <v>2131.92</v>
      </c>
    </row>
    <row r="755" spans="1:21" x14ac:dyDescent="0.25">
      <c r="A755" s="206"/>
      <c r="B755" s="206"/>
      <c r="C755" s="206"/>
      <c r="D755" s="206"/>
      <c r="E755" s="206"/>
      <c r="F755" s="206"/>
      <c r="G755" s="206" t="s">
        <v>380</v>
      </c>
      <c r="H755" s="206"/>
      <c r="I755" s="228">
        <v>43555</v>
      </c>
      <c r="J755" s="206"/>
      <c r="K755" s="206" t="s">
        <v>1227</v>
      </c>
      <c r="L755" s="206"/>
      <c r="M755" s="206" t="s">
        <v>348</v>
      </c>
      <c r="N755" s="206"/>
      <c r="O755" s="206" t="s">
        <v>1446</v>
      </c>
      <c r="P755" s="206"/>
      <c r="Q755" s="206" t="s">
        <v>116</v>
      </c>
      <c r="R755" s="206"/>
      <c r="S755" s="211">
        <v>267.02</v>
      </c>
      <c r="T755" s="206"/>
      <c r="U755" s="211">
        <f t="shared" si="20"/>
        <v>2398.94</v>
      </c>
    </row>
    <row r="756" spans="1:21" x14ac:dyDescent="0.25">
      <c r="A756" s="206"/>
      <c r="B756" s="206"/>
      <c r="C756" s="206"/>
      <c r="D756" s="206"/>
      <c r="E756" s="206"/>
      <c r="F756" s="206"/>
      <c r="G756" s="206" t="s">
        <v>380</v>
      </c>
      <c r="H756" s="206"/>
      <c r="I756" s="228">
        <v>43555</v>
      </c>
      <c r="J756" s="206"/>
      <c r="K756" s="206" t="s">
        <v>1227</v>
      </c>
      <c r="L756" s="206"/>
      <c r="M756" s="206" t="s">
        <v>348</v>
      </c>
      <c r="N756" s="206"/>
      <c r="O756" s="206" t="s">
        <v>1447</v>
      </c>
      <c r="P756" s="206"/>
      <c r="Q756" s="206" t="s">
        <v>116</v>
      </c>
      <c r="R756" s="206"/>
      <c r="S756" s="211">
        <v>267.02</v>
      </c>
      <c r="T756" s="206"/>
      <c r="U756" s="211">
        <f t="shared" si="20"/>
        <v>2665.96</v>
      </c>
    </row>
    <row r="757" spans="1:21" x14ac:dyDescent="0.25">
      <c r="A757" s="206"/>
      <c r="B757" s="206"/>
      <c r="C757" s="206"/>
      <c r="D757" s="206"/>
      <c r="E757" s="206"/>
      <c r="F757" s="206"/>
      <c r="G757" s="206" t="s">
        <v>380</v>
      </c>
      <c r="H757" s="206"/>
      <c r="I757" s="228">
        <v>43555</v>
      </c>
      <c r="J757" s="206"/>
      <c r="K757" s="206" t="s">
        <v>1227</v>
      </c>
      <c r="L757" s="206"/>
      <c r="M757" s="206" t="s">
        <v>348</v>
      </c>
      <c r="N757" s="206"/>
      <c r="O757" s="206" t="s">
        <v>1448</v>
      </c>
      <c r="P757" s="206"/>
      <c r="Q757" s="206" t="s">
        <v>116</v>
      </c>
      <c r="R757" s="206"/>
      <c r="S757" s="211">
        <v>267.02</v>
      </c>
      <c r="T757" s="206"/>
      <c r="U757" s="211">
        <f t="shared" si="20"/>
        <v>2932.98</v>
      </c>
    </row>
    <row r="758" spans="1:21" x14ac:dyDescent="0.25">
      <c r="A758" s="206"/>
      <c r="B758" s="206"/>
      <c r="C758" s="206"/>
      <c r="D758" s="206"/>
      <c r="E758" s="206"/>
      <c r="F758" s="206"/>
      <c r="G758" s="206" t="s">
        <v>380</v>
      </c>
      <c r="H758" s="206"/>
      <c r="I758" s="228">
        <v>43555</v>
      </c>
      <c r="J758" s="206"/>
      <c r="K758" s="206" t="s">
        <v>1227</v>
      </c>
      <c r="L758" s="206"/>
      <c r="M758" s="206" t="s">
        <v>348</v>
      </c>
      <c r="N758" s="206"/>
      <c r="O758" s="206" t="s">
        <v>1449</v>
      </c>
      <c r="P758" s="206"/>
      <c r="Q758" s="206" t="s">
        <v>116</v>
      </c>
      <c r="R758" s="206"/>
      <c r="S758" s="211">
        <v>43.03</v>
      </c>
      <c r="T758" s="206"/>
      <c r="U758" s="211">
        <f t="shared" si="20"/>
        <v>2976.01</v>
      </c>
    </row>
    <row r="759" spans="1:21" x14ac:dyDescent="0.25">
      <c r="A759" s="206"/>
      <c r="B759" s="206"/>
      <c r="C759" s="206"/>
      <c r="D759" s="206"/>
      <c r="E759" s="206"/>
      <c r="F759" s="206"/>
      <c r="G759" s="206" t="s">
        <v>380</v>
      </c>
      <c r="H759" s="206"/>
      <c r="I759" s="228">
        <v>43555</v>
      </c>
      <c r="J759" s="206"/>
      <c r="K759" s="206" t="s">
        <v>1227</v>
      </c>
      <c r="L759" s="206"/>
      <c r="M759" s="206" t="s">
        <v>348</v>
      </c>
      <c r="N759" s="206"/>
      <c r="O759" s="206" t="s">
        <v>1450</v>
      </c>
      <c r="P759" s="206"/>
      <c r="Q759" s="206" t="s">
        <v>116</v>
      </c>
      <c r="R759" s="206"/>
      <c r="S759" s="211">
        <v>210.73</v>
      </c>
      <c r="T759" s="206"/>
      <c r="U759" s="211">
        <f t="shared" si="20"/>
        <v>3186.74</v>
      </c>
    </row>
    <row r="760" spans="1:21" x14ac:dyDescent="0.25">
      <c r="A760" s="206"/>
      <c r="B760" s="206"/>
      <c r="C760" s="206"/>
      <c r="D760" s="206"/>
      <c r="E760" s="206"/>
      <c r="F760" s="206"/>
      <c r="G760" s="206" t="s">
        <v>380</v>
      </c>
      <c r="H760" s="206"/>
      <c r="I760" s="228">
        <v>43555</v>
      </c>
      <c r="J760" s="206"/>
      <c r="K760" s="206" t="s">
        <v>1227</v>
      </c>
      <c r="L760" s="206"/>
      <c r="M760" s="206" t="s">
        <v>348</v>
      </c>
      <c r="N760" s="206"/>
      <c r="O760" s="206" t="s">
        <v>1451</v>
      </c>
      <c r="P760" s="206"/>
      <c r="Q760" s="206" t="s">
        <v>116</v>
      </c>
      <c r="R760" s="206"/>
      <c r="S760" s="211">
        <v>210.73</v>
      </c>
      <c r="T760" s="206"/>
      <c r="U760" s="211">
        <f t="shared" si="20"/>
        <v>3397.47</v>
      </c>
    </row>
    <row r="761" spans="1:21" x14ac:dyDescent="0.25">
      <c r="A761" s="206"/>
      <c r="B761" s="206"/>
      <c r="C761" s="206"/>
      <c r="D761" s="206"/>
      <c r="E761" s="206"/>
      <c r="F761" s="206"/>
      <c r="G761" s="206" t="s">
        <v>380</v>
      </c>
      <c r="H761" s="206"/>
      <c r="I761" s="228">
        <v>43555</v>
      </c>
      <c r="J761" s="206"/>
      <c r="K761" s="206" t="s">
        <v>1227</v>
      </c>
      <c r="L761" s="206"/>
      <c r="M761" s="206" t="s">
        <v>348</v>
      </c>
      <c r="N761" s="206"/>
      <c r="O761" s="206" t="s">
        <v>1452</v>
      </c>
      <c r="P761" s="206"/>
      <c r="Q761" s="206" t="s">
        <v>116</v>
      </c>
      <c r="R761" s="206"/>
      <c r="S761" s="211">
        <v>210.73</v>
      </c>
      <c r="T761" s="206"/>
      <c r="U761" s="211">
        <f t="shared" si="20"/>
        <v>3608.2</v>
      </c>
    </row>
    <row r="762" spans="1:21" x14ac:dyDescent="0.25">
      <c r="A762" s="206"/>
      <c r="B762" s="206"/>
      <c r="C762" s="206"/>
      <c r="D762" s="206"/>
      <c r="E762" s="206"/>
      <c r="F762" s="206"/>
      <c r="G762" s="206" t="s">
        <v>380</v>
      </c>
      <c r="H762" s="206"/>
      <c r="I762" s="228">
        <v>43555</v>
      </c>
      <c r="J762" s="206"/>
      <c r="K762" s="206" t="s">
        <v>1227</v>
      </c>
      <c r="L762" s="206"/>
      <c r="M762" s="206" t="s">
        <v>348</v>
      </c>
      <c r="N762" s="206"/>
      <c r="O762" s="206" t="s">
        <v>1453</v>
      </c>
      <c r="P762" s="206"/>
      <c r="Q762" s="206" t="s">
        <v>116</v>
      </c>
      <c r="R762" s="206"/>
      <c r="S762" s="211">
        <v>-42.12</v>
      </c>
      <c r="T762" s="206"/>
      <c r="U762" s="211">
        <f t="shared" si="20"/>
        <v>3566.08</v>
      </c>
    </row>
    <row r="763" spans="1:21" x14ac:dyDescent="0.25">
      <c r="A763" s="206"/>
      <c r="B763" s="206"/>
      <c r="C763" s="206"/>
      <c r="D763" s="206"/>
      <c r="E763" s="206"/>
      <c r="F763" s="206"/>
      <c r="G763" s="206" t="s">
        <v>380</v>
      </c>
      <c r="H763" s="206"/>
      <c r="I763" s="228">
        <v>43555</v>
      </c>
      <c r="J763" s="206"/>
      <c r="K763" s="206" t="s">
        <v>1187</v>
      </c>
      <c r="L763" s="206"/>
      <c r="M763" s="206" t="s">
        <v>407</v>
      </c>
      <c r="N763" s="206"/>
      <c r="O763" s="206" t="s">
        <v>1434</v>
      </c>
      <c r="P763" s="206"/>
      <c r="Q763" s="206" t="s">
        <v>398</v>
      </c>
      <c r="R763" s="206"/>
      <c r="S763" s="211">
        <v>613.11</v>
      </c>
      <c r="T763" s="206"/>
      <c r="U763" s="211">
        <f t="shared" si="20"/>
        <v>4179.1899999999996</v>
      </c>
    </row>
    <row r="764" spans="1:21" x14ac:dyDescent="0.25">
      <c r="A764" s="206"/>
      <c r="B764" s="206"/>
      <c r="C764" s="206"/>
      <c r="D764" s="206"/>
      <c r="E764" s="206"/>
      <c r="F764" s="206"/>
      <c r="G764" s="206" t="s">
        <v>380</v>
      </c>
      <c r="H764" s="206"/>
      <c r="I764" s="228">
        <v>43555</v>
      </c>
      <c r="J764" s="206"/>
      <c r="K764" s="206" t="s">
        <v>1187</v>
      </c>
      <c r="L764" s="206"/>
      <c r="M764" s="206" t="s">
        <v>407</v>
      </c>
      <c r="N764" s="206"/>
      <c r="O764" s="206" t="s">
        <v>1435</v>
      </c>
      <c r="P764" s="206"/>
      <c r="Q764" s="206" t="s">
        <v>116</v>
      </c>
      <c r="R764" s="206"/>
      <c r="S764" s="211">
        <v>651.71</v>
      </c>
      <c r="T764" s="206"/>
      <c r="U764" s="211">
        <f t="shared" si="20"/>
        <v>4830.8999999999996</v>
      </c>
    </row>
    <row r="765" spans="1:21" x14ac:dyDescent="0.25">
      <c r="A765" s="206"/>
      <c r="B765" s="206"/>
      <c r="C765" s="206"/>
      <c r="D765" s="206"/>
      <c r="E765" s="206"/>
      <c r="F765" s="206"/>
      <c r="G765" s="206" t="s">
        <v>380</v>
      </c>
      <c r="H765" s="206"/>
      <c r="I765" s="228">
        <v>43555</v>
      </c>
      <c r="J765" s="206"/>
      <c r="K765" s="206" t="s">
        <v>1187</v>
      </c>
      <c r="L765" s="206"/>
      <c r="M765" s="206" t="s">
        <v>407</v>
      </c>
      <c r="N765" s="206"/>
      <c r="O765" s="206" t="s">
        <v>1436</v>
      </c>
      <c r="P765" s="206"/>
      <c r="Q765" s="206" t="s">
        <v>116</v>
      </c>
      <c r="R765" s="206"/>
      <c r="S765" s="211">
        <v>592.38</v>
      </c>
      <c r="T765" s="206"/>
      <c r="U765" s="211">
        <f t="shared" si="20"/>
        <v>5423.28</v>
      </c>
    </row>
    <row r="766" spans="1:21" x14ac:dyDescent="0.25">
      <c r="A766" s="206"/>
      <c r="B766" s="206"/>
      <c r="C766" s="206"/>
      <c r="D766" s="206"/>
      <c r="E766" s="206"/>
      <c r="F766" s="206"/>
      <c r="G766" s="206" t="s">
        <v>380</v>
      </c>
      <c r="H766" s="206"/>
      <c r="I766" s="228">
        <v>43555</v>
      </c>
      <c r="J766" s="206"/>
      <c r="K766" s="206" t="s">
        <v>1187</v>
      </c>
      <c r="L766" s="206"/>
      <c r="M766" s="206" t="s">
        <v>407</v>
      </c>
      <c r="N766" s="206"/>
      <c r="O766" s="206" t="s">
        <v>1436</v>
      </c>
      <c r="P766" s="206"/>
      <c r="Q766" s="206" t="s">
        <v>116</v>
      </c>
      <c r="R766" s="206"/>
      <c r="S766" s="211">
        <v>35.69</v>
      </c>
      <c r="T766" s="206"/>
      <c r="U766" s="211">
        <f t="shared" si="20"/>
        <v>5458.97</v>
      </c>
    </row>
    <row r="767" spans="1:21" x14ac:dyDescent="0.25">
      <c r="A767" s="206"/>
      <c r="B767" s="206"/>
      <c r="C767" s="206"/>
      <c r="D767" s="206"/>
      <c r="E767" s="206"/>
      <c r="F767" s="206"/>
      <c r="G767" s="206" t="s">
        <v>380</v>
      </c>
      <c r="H767" s="206"/>
      <c r="I767" s="228">
        <v>43555</v>
      </c>
      <c r="J767" s="206"/>
      <c r="K767" s="206" t="s">
        <v>1187</v>
      </c>
      <c r="L767" s="206"/>
      <c r="M767" s="206" t="s">
        <v>407</v>
      </c>
      <c r="N767" s="206"/>
      <c r="O767" s="206" t="s">
        <v>1437</v>
      </c>
      <c r="P767" s="206"/>
      <c r="Q767" s="206" t="s">
        <v>116</v>
      </c>
      <c r="R767" s="206"/>
      <c r="S767" s="211">
        <v>726.8</v>
      </c>
      <c r="T767" s="206"/>
      <c r="U767" s="211">
        <f t="shared" si="20"/>
        <v>6185.77</v>
      </c>
    </row>
    <row r="768" spans="1:21" x14ac:dyDescent="0.25">
      <c r="A768" s="206"/>
      <c r="B768" s="206"/>
      <c r="C768" s="206"/>
      <c r="D768" s="206"/>
      <c r="E768" s="206"/>
      <c r="F768" s="206"/>
      <c r="G768" s="206" t="s">
        <v>380</v>
      </c>
      <c r="H768" s="206"/>
      <c r="I768" s="228">
        <v>43555</v>
      </c>
      <c r="J768" s="206"/>
      <c r="K768" s="206" t="s">
        <v>1187</v>
      </c>
      <c r="L768" s="206"/>
      <c r="M768" s="206" t="s">
        <v>407</v>
      </c>
      <c r="N768" s="206"/>
      <c r="O768" s="206" t="s">
        <v>1438</v>
      </c>
      <c r="P768" s="206"/>
      <c r="Q768" s="206" t="s">
        <v>116</v>
      </c>
      <c r="R768" s="206"/>
      <c r="S768" s="211">
        <v>923.66</v>
      </c>
      <c r="T768" s="206"/>
      <c r="U768" s="211">
        <f t="shared" si="20"/>
        <v>7109.43</v>
      </c>
    </row>
    <row r="769" spans="1:21" x14ac:dyDescent="0.25">
      <c r="A769" s="206"/>
      <c r="B769" s="206"/>
      <c r="C769" s="206"/>
      <c r="D769" s="206"/>
      <c r="E769" s="206"/>
      <c r="F769" s="206"/>
      <c r="G769" s="206" t="s">
        <v>380</v>
      </c>
      <c r="H769" s="206"/>
      <c r="I769" s="228">
        <v>43555</v>
      </c>
      <c r="J769" s="206"/>
      <c r="K769" s="206" t="s">
        <v>1187</v>
      </c>
      <c r="L769" s="206"/>
      <c r="M769" s="206" t="s">
        <v>407</v>
      </c>
      <c r="N769" s="206"/>
      <c r="O769" s="206" t="s">
        <v>1439</v>
      </c>
      <c r="P769" s="206"/>
      <c r="Q769" s="206" t="s">
        <v>116</v>
      </c>
      <c r="R769" s="206"/>
      <c r="S769" s="211">
        <v>1028.3800000000001</v>
      </c>
      <c r="T769" s="206"/>
      <c r="U769" s="211">
        <f t="shared" si="20"/>
        <v>8137.81</v>
      </c>
    </row>
    <row r="770" spans="1:21" x14ac:dyDescent="0.25">
      <c r="A770" s="206"/>
      <c r="B770" s="206"/>
      <c r="C770" s="206"/>
      <c r="D770" s="206"/>
      <c r="E770" s="206"/>
      <c r="F770" s="206"/>
      <c r="G770" s="206" t="s">
        <v>380</v>
      </c>
      <c r="H770" s="206"/>
      <c r="I770" s="228">
        <v>43555</v>
      </c>
      <c r="J770" s="206"/>
      <c r="K770" s="206" t="s">
        <v>1187</v>
      </c>
      <c r="L770" s="206"/>
      <c r="M770" s="206" t="s">
        <v>407</v>
      </c>
      <c r="N770" s="206"/>
      <c r="O770" s="206" t="s">
        <v>1440</v>
      </c>
      <c r="P770" s="206"/>
      <c r="Q770" s="206" t="s">
        <v>116</v>
      </c>
      <c r="R770" s="206"/>
      <c r="S770" s="211">
        <v>1351.72</v>
      </c>
      <c r="T770" s="206"/>
      <c r="U770" s="211">
        <f t="shared" si="20"/>
        <v>9489.5300000000007</v>
      </c>
    </row>
    <row r="771" spans="1:21" x14ac:dyDescent="0.25">
      <c r="A771" s="206"/>
      <c r="B771" s="206"/>
      <c r="C771" s="206"/>
      <c r="D771" s="206"/>
      <c r="E771" s="206"/>
      <c r="F771" s="206"/>
      <c r="G771" s="206" t="s">
        <v>380</v>
      </c>
      <c r="H771" s="206"/>
      <c r="I771" s="228">
        <v>43555</v>
      </c>
      <c r="J771" s="206"/>
      <c r="K771" s="206" t="s">
        <v>1187</v>
      </c>
      <c r="L771" s="206"/>
      <c r="M771" s="206" t="s">
        <v>407</v>
      </c>
      <c r="N771" s="206"/>
      <c r="O771" s="206" t="s">
        <v>1441</v>
      </c>
      <c r="P771" s="206"/>
      <c r="Q771" s="206" t="s">
        <v>116</v>
      </c>
      <c r="R771" s="206"/>
      <c r="S771" s="211">
        <v>706.41</v>
      </c>
      <c r="T771" s="206"/>
      <c r="U771" s="211">
        <f t="shared" si="20"/>
        <v>10195.94</v>
      </c>
    </row>
    <row r="772" spans="1:21" x14ac:dyDescent="0.25">
      <c r="A772" s="206"/>
      <c r="B772" s="206"/>
      <c r="C772" s="206"/>
      <c r="D772" s="206"/>
      <c r="E772" s="206"/>
      <c r="F772" s="206"/>
      <c r="G772" s="206" t="s">
        <v>380</v>
      </c>
      <c r="H772" s="206"/>
      <c r="I772" s="228">
        <v>43555</v>
      </c>
      <c r="J772" s="206"/>
      <c r="K772" s="206" t="s">
        <v>1196</v>
      </c>
      <c r="L772" s="206"/>
      <c r="M772" s="206" t="s">
        <v>353</v>
      </c>
      <c r="N772" s="206"/>
      <c r="O772" s="206" t="s">
        <v>1439</v>
      </c>
      <c r="P772" s="206"/>
      <c r="Q772" s="206" t="s">
        <v>398</v>
      </c>
      <c r="R772" s="206"/>
      <c r="S772" s="211">
        <v>32.590000000000003</v>
      </c>
      <c r="T772" s="206"/>
      <c r="U772" s="211">
        <f t="shared" si="20"/>
        <v>10228.530000000001</v>
      </c>
    </row>
    <row r="773" spans="1:21" x14ac:dyDescent="0.25">
      <c r="A773" s="206"/>
      <c r="B773" s="206"/>
      <c r="C773" s="206"/>
      <c r="D773" s="206"/>
      <c r="E773" s="206"/>
      <c r="F773" s="206"/>
      <c r="G773" s="206" t="s">
        <v>380</v>
      </c>
      <c r="H773" s="206"/>
      <c r="I773" s="228">
        <v>43555</v>
      </c>
      <c r="J773" s="206"/>
      <c r="K773" s="206" t="s">
        <v>1196</v>
      </c>
      <c r="L773" s="206"/>
      <c r="M773" s="206" t="s">
        <v>353</v>
      </c>
      <c r="N773" s="206"/>
      <c r="O773" s="206" t="s">
        <v>1440</v>
      </c>
      <c r="P773" s="206"/>
      <c r="Q773" s="206" t="s">
        <v>116</v>
      </c>
      <c r="R773" s="206"/>
      <c r="S773" s="211">
        <v>32.590000000000003</v>
      </c>
      <c r="T773" s="206"/>
      <c r="U773" s="211">
        <f t="shared" si="20"/>
        <v>10261.120000000001</v>
      </c>
    </row>
    <row r="774" spans="1:21" x14ac:dyDescent="0.25">
      <c r="A774" s="206"/>
      <c r="B774" s="206"/>
      <c r="C774" s="206"/>
      <c r="D774" s="206"/>
      <c r="E774" s="206"/>
      <c r="F774" s="206"/>
      <c r="G774" s="206" t="s">
        <v>380</v>
      </c>
      <c r="H774" s="206"/>
      <c r="I774" s="228">
        <v>43555</v>
      </c>
      <c r="J774" s="206"/>
      <c r="K774" s="206" t="s">
        <v>1196</v>
      </c>
      <c r="L774" s="206"/>
      <c r="M774" s="206" t="s">
        <v>353</v>
      </c>
      <c r="N774" s="206"/>
      <c r="O774" s="206" t="s">
        <v>1441</v>
      </c>
      <c r="P774" s="206"/>
      <c r="Q774" s="206" t="s">
        <v>116</v>
      </c>
      <c r="R774" s="206"/>
      <c r="S774" s="211">
        <v>32.590000000000003</v>
      </c>
      <c r="T774" s="206"/>
      <c r="U774" s="211">
        <f t="shared" si="20"/>
        <v>10293.709999999999</v>
      </c>
    </row>
    <row r="775" spans="1:21" x14ac:dyDescent="0.25">
      <c r="A775" s="206"/>
      <c r="B775" s="206"/>
      <c r="C775" s="206"/>
      <c r="D775" s="206"/>
      <c r="E775" s="206"/>
      <c r="F775" s="206"/>
      <c r="G775" s="206" t="s">
        <v>380</v>
      </c>
      <c r="H775" s="206"/>
      <c r="I775" s="228">
        <v>43555</v>
      </c>
      <c r="J775" s="206"/>
      <c r="K775" s="206" t="s">
        <v>1196</v>
      </c>
      <c r="L775" s="206"/>
      <c r="M775" s="206" t="s">
        <v>353</v>
      </c>
      <c r="N775" s="206"/>
      <c r="O775" s="206" t="s">
        <v>1442</v>
      </c>
      <c r="P775" s="206"/>
      <c r="Q775" s="206" t="s">
        <v>116</v>
      </c>
      <c r="R775" s="206"/>
      <c r="S775" s="211">
        <v>32.590000000000003</v>
      </c>
      <c r="T775" s="206"/>
      <c r="U775" s="211">
        <f t="shared" si="20"/>
        <v>10326.299999999999</v>
      </c>
    </row>
    <row r="776" spans="1:21" ht="15.75" thickBot="1" x14ac:dyDescent="0.3">
      <c r="A776" s="206"/>
      <c r="B776" s="206"/>
      <c r="C776" s="206"/>
      <c r="D776" s="206"/>
      <c r="E776" s="206"/>
      <c r="F776" s="206"/>
      <c r="G776" s="206" t="s">
        <v>380</v>
      </c>
      <c r="H776" s="206"/>
      <c r="I776" s="228">
        <v>43555</v>
      </c>
      <c r="J776" s="206"/>
      <c r="K776" s="206" t="s">
        <v>1187</v>
      </c>
      <c r="L776" s="206"/>
      <c r="M776" s="206" t="s">
        <v>406</v>
      </c>
      <c r="N776" s="206"/>
      <c r="O776" s="206" t="s">
        <v>1515</v>
      </c>
      <c r="P776" s="206"/>
      <c r="Q776" s="206" t="s">
        <v>128</v>
      </c>
      <c r="R776" s="206"/>
      <c r="S776" s="213">
        <v>-55.8</v>
      </c>
      <c r="T776" s="206"/>
      <c r="U776" s="213">
        <f t="shared" si="20"/>
        <v>10270.5</v>
      </c>
    </row>
    <row r="777" spans="1:21" x14ac:dyDescent="0.25">
      <c r="A777" s="206"/>
      <c r="B777" s="206"/>
      <c r="C777" s="206" t="s">
        <v>602</v>
      </c>
      <c r="D777" s="206"/>
      <c r="E777" s="206"/>
      <c r="F777" s="206"/>
      <c r="G777" s="206"/>
      <c r="H777" s="206"/>
      <c r="I777" s="228"/>
      <c r="J777" s="206"/>
      <c r="K777" s="206"/>
      <c r="L777" s="206"/>
      <c r="M777" s="206"/>
      <c r="N777" s="206"/>
      <c r="O777" s="206"/>
      <c r="P777" s="206"/>
      <c r="Q777" s="206"/>
      <c r="R777" s="206"/>
      <c r="S777" s="211">
        <f>ROUND(SUM(S752:S776),5)</f>
        <v>8402.7000000000007</v>
      </c>
      <c r="T777" s="206"/>
      <c r="U777" s="211">
        <f>U776</f>
        <v>10270.5</v>
      </c>
    </row>
    <row r="778" spans="1:21" x14ac:dyDescent="0.25">
      <c r="A778" s="203"/>
      <c r="B778" s="203"/>
      <c r="C778" s="203" t="s">
        <v>603</v>
      </c>
      <c r="D778" s="203"/>
      <c r="E778" s="203"/>
      <c r="F778" s="203"/>
      <c r="G778" s="203"/>
      <c r="H778" s="203"/>
      <c r="I778" s="227"/>
      <c r="J778" s="203"/>
      <c r="K778" s="203"/>
      <c r="L778" s="203"/>
      <c r="M778" s="203"/>
      <c r="N778" s="203"/>
      <c r="O778" s="203"/>
      <c r="P778" s="203"/>
      <c r="Q778" s="203"/>
      <c r="R778" s="203"/>
      <c r="S778" s="229"/>
      <c r="T778" s="203"/>
      <c r="U778" s="229">
        <v>0</v>
      </c>
    </row>
    <row r="779" spans="1:21" x14ac:dyDescent="0.25">
      <c r="A779" s="206"/>
      <c r="B779" s="206"/>
      <c r="C779" s="206" t="s">
        <v>604</v>
      </c>
      <c r="D779" s="206"/>
      <c r="E779" s="206"/>
      <c r="F779" s="206"/>
      <c r="G779" s="206"/>
      <c r="H779" s="206"/>
      <c r="I779" s="228"/>
      <c r="J779" s="206"/>
      <c r="K779" s="206"/>
      <c r="L779" s="206"/>
      <c r="M779" s="206"/>
      <c r="N779" s="206"/>
      <c r="O779" s="206"/>
      <c r="P779" s="206"/>
      <c r="Q779" s="206"/>
      <c r="R779" s="206"/>
      <c r="S779" s="211"/>
      <c r="T779" s="206"/>
      <c r="U779" s="211">
        <f>U778</f>
        <v>0</v>
      </c>
    </row>
    <row r="780" spans="1:21" x14ac:dyDescent="0.25">
      <c r="A780" s="203"/>
      <c r="B780" s="203"/>
      <c r="C780" s="203" t="s">
        <v>605</v>
      </c>
      <c r="D780" s="203"/>
      <c r="E780" s="203"/>
      <c r="F780" s="203"/>
      <c r="G780" s="203"/>
      <c r="H780" s="203"/>
      <c r="I780" s="227"/>
      <c r="J780" s="203"/>
      <c r="K780" s="203"/>
      <c r="L780" s="203"/>
      <c r="M780" s="203"/>
      <c r="N780" s="203"/>
      <c r="O780" s="203"/>
      <c r="P780" s="203"/>
      <c r="Q780" s="203"/>
      <c r="R780" s="203"/>
      <c r="S780" s="229"/>
      <c r="T780" s="203"/>
      <c r="U780" s="229">
        <v>0</v>
      </c>
    </row>
    <row r="781" spans="1:21" x14ac:dyDescent="0.25">
      <c r="A781" s="206"/>
      <c r="B781" s="206"/>
      <c r="C781" s="206" t="s">
        <v>606</v>
      </c>
      <c r="D781" s="206"/>
      <c r="E781" s="206"/>
      <c r="F781" s="206"/>
      <c r="G781" s="206"/>
      <c r="H781" s="206"/>
      <c r="I781" s="228"/>
      <c r="J781" s="206"/>
      <c r="K781" s="206"/>
      <c r="L781" s="206"/>
      <c r="M781" s="206"/>
      <c r="N781" s="206"/>
      <c r="O781" s="206"/>
      <c r="P781" s="206"/>
      <c r="Q781" s="206"/>
      <c r="R781" s="206"/>
      <c r="S781" s="211"/>
      <c r="T781" s="206"/>
      <c r="U781" s="211">
        <f>U780</f>
        <v>0</v>
      </c>
    </row>
    <row r="782" spans="1:21" x14ac:dyDescent="0.25">
      <c r="A782" s="203"/>
      <c r="B782" s="203"/>
      <c r="C782" s="203" t="s">
        <v>117</v>
      </c>
      <c r="D782" s="203"/>
      <c r="E782" s="203"/>
      <c r="F782" s="203"/>
      <c r="G782" s="203"/>
      <c r="H782" s="203"/>
      <c r="I782" s="227"/>
      <c r="J782" s="203"/>
      <c r="K782" s="203"/>
      <c r="L782" s="203"/>
      <c r="M782" s="203"/>
      <c r="N782" s="203"/>
      <c r="O782" s="203"/>
      <c r="P782" s="203"/>
      <c r="Q782" s="203"/>
      <c r="R782" s="203"/>
      <c r="S782" s="229"/>
      <c r="T782" s="203"/>
      <c r="U782" s="229">
        <v>0</v>
      </c>
    </row>
    <row r="783" spans="1:21" x14ac:dyDescent="0.25">
      <c r="A783" s="206"/>
      <c r="B783" s="206"/>
      <c r="C783" s="206" t="s">
        <v>607</v>
      </c>
      <c r="D783" s="206"/>
      <c r="E783" s="206"/>
      <c r="F783" s="206"/>
      <c r="G783" s="206"/>
      <c r="H783" s="206"/>
      <c r="I783" s="228"/>
      <c r="J783" s="206"/>
      <c r="K783" s="206"/>
      <c r="L783" s="206"/>
      <c r="M783" s="206"/>
      <c r="N783" s="206"/>
      <c r="O783" s="206"/>
      <c r="P783" s="206"/>
      <c r="Q783" s="206"/>
      <c r="R783" s="206"/>
      <c r="S783" s="211"/>
      <c r="T783" s="206"/>
      <c r="U783" s="211">
        <f>U782</f>
        <v>0</v>
      </c>
    </row>
    <row r="784" spans="1:21" x14ac:dyDescent="0.25">
      <c r="A784" s="203"/>
      <c r="B784" s="203"/>
      <c r="C784" s="203" t="s">
        <v>118</v>
      </c>
      <c r="D784" s="203"/>
      <c r="E784" s="203"/>
      <c r="F784" s="203"/>
      <c r="G784" s="203"/>
      <c r="H784" s="203"/>
      <c r="I784" s="227"/>
      <c r="J784" s="203"/>
      <c r="K784" s="203"/>
      <c r="L784" s="203"/>
      <c r="M784" s="203"/>
      <c r="N784" s="203"/>
      <c r="O784" s="203"/>
      <c r="P784" s="203"/>
      <c r="Q784" s="203"/>
      <c r="R784" s="203"/>
      <c r="S784" s="229"/>
      <c r="T784" s="203"/>
      <c r="U784" s="229">
        <v>9648.7900000000009</v>
      </c>
    </row>
    <row r="785" spans="1:21" x14ac:dyDescent="0.25">
      <c r="A785" s="206"/>
      <c r="B785" s="206"/>
      <c r="C785" s="206" t="s">
        <v>608</v>
      </c>
      <c r="D785" s="206"/>
      <c r="E785" s="206"/>
      <c r="F785" s="206"/>
      <c r="G785" s="206"/>
      <c r="H785" s="206"/>
      <c r="I785" s="228"/>
      <c r="J785" s="206"/>
      <c r="K785" s="206"/>
      <c r="L785" s="206"/>
      <c r="M785" s="206"/>
      <c r="N785" s="206"/>
      <c r="O785" s="206"/>
      <c r="P785" s="206"/>
      <c r="Q785" s="206"/>
      <c r="R785" s="206"/>
      <c r="S785" s="211"/>
      <c r="T785" s="206"/>
      <c r="U785" s="211">
        <f>U784</f>
        <v>9648.7900000000009</v>
      </c>
    </row>
    <row r="786" spans="1:21" x14ac:dyDescent="0.25">
      <c r="A786" s="203"/>
      <c r="B786" s="203"/>
      <c r="C786" s="203" t="s">
        <v>119</v>
      </c>
      <c r="D786" s="203"/>
      <c r="E786" s="203"/>
      <c r="F786" s="203"/>
      <c r="G786" s="203"/>
      <c r="H786" s="203"/>
      <c r="I786" s="227"/>
      <c r="J786" s="203"/>
      <c r="K786" s="203"/>
      <c r="L786" s="203"/>
      <c r="M786" s="203"/>
      <c r="N786" s="203"/>
      <c r="O786" s="203"/>
      <c r="P786" s="203"/>
      <c r="Q786" s="203"/>
      <c r="R786" s="203"/>
      <c r="S786" s="229"/>
      <c r="T786" s="203"/>
      <c r="U786" s="229">
        <v>195.55</v>
      </c>
    </row>
    <row r="787" spans="1:21" x14ac:dyDescent="0.25">
      <c r="A787" s="206"/>
      <c r="B787" s="206"/>
      <c r="C787" s="206" t="s">
        <v>609</v>
      </c>
      <c r="D787" s="206"/>
      <c r="E787" s="206"/>
      <c r="F787" s="206"/>
      <c r="G787" s="206"/>
      <c r="H787" s="206"/>
      <c r="I787" s="228"/>
      <c r="J787" s="206"/>
      <c r="K787" s="206"/>
      <c r="L787" s="206"/>
      <c r="M787" s="206"/>
      <c r="N787" s="206"/>
      <c r="O787" s="206"/>
      <c r="P787" s="206"/>
      <c r="Q787" s="206"/>
      <c r="R787" s="206"/>
      <c r="S787" s="211"/>
      <c r="T787" s="206"/>
      <c r="U787" s="211">
        <f>U786</f>
        <v>195.55</v>
      </c>
    </row>
    <row r="788" spans="1:21" x14ac:dyDescent="0.25">
      <c r="A788" s="203"/>
      <c r="B788" s="203"/>
      <c r="C788" s="203" t="s">
        <v>120</v>
      </c>
      <c r="D788" s="203"/>
      <c r="E788" s="203"/>
      <c r="F788" s="203"/>
      <c r="G788" s="203"/>
      <c r="H788" s="203"/>
      <c r="I788" s="227"/>
      <c r="J788" s="203"/>
      <c r="K788" s="203"/>
      <c r="L788" s="203"/>
      <c r="M788" s="203"/>
      <c r="N788" s="203"/>
      <c r="O788" s="203"/>
      <c r="P788" s="203"/>
      <c r="Q788" s="203"/>
      <c r="R788" s="203"/>
      <c r="S788" s="229"/>
      <c r="T788" s="203"/>
      <c r="U788" s="229">
        <v>25879.62</v>
      </c>
    </row>
    <row r="789" spans="1:21" x14ac:dyDescent="0.25">
      <c r="A789" s="206"/>
      <c r="B789" s="206"/>
      <c r="C789" s="206"/>
      <c r="D789" s="206"/>
      <c r="E789" s="206"/>
      <c r="F789" s="206"/>
      <c r="G789" s="206" t="s">
        <v>380</v>
      </c>
      <c r="H789" s="206"/>
      <c r="I789" s="228">
        <v>43555</v>
      </c>
      <c r="J789" s="206"/>
      <c r="K789" s="206" t="s">
        <v>1134</v>
      </c>
      <c r="L789" s="206"/>
      <c r="M789" s="206" t="s">
        <v>1028</v>
      </c>
      <c r="N789" s="206"/>
      <c r="O789" s="206" t="s">
        <v>1044</v>
      </c>
      <c r="P789" s="206"/>
      <c r="Q789" s="206" t="s">
        <v>304</v>
      </c>
      <c r="R789" s="206"/>
      <c r="S789" s="211">
        <v>183.33</v>
      </c>
      <c r="T789" s="206"/>
      <c r="U789" s="211">
        <f>ROUND(U788+S789,5)</f>
        <v>26062.95</v>
      </c>
    </row>
    <row r="790" spans="1:21" ht="15.75" thickBot="1" x14ac:dyDescent="0.3">
      <c r="A790" s="206"/>
      <c r="B790" s="206"/>
      <c r="C790" s="206"/>
      <c r="D790" s="206"/>
      <c r="E790" s="206"/>
      <c r="F790" s="206"/>
      <c r="G790" s="206" t="s">
        <v>380</v>
      </c>
      <c r="H790" s="206"/>
      <c r="I790" s="228">
        <v>43555</v>
      </c>
      <c r="J790" s="206"/>
      <c r="K790" s="206" t="s">
        <v>1316</v>
      </c>
      <c r="L790" s="206"/>
      <c r="M790" s="206" t="s">
        <v>1040</v>
      </c>
      <c r="N790" s="206"/>
      <c r="O790" s="206" t="s">
        <v>1057</v>
      </c>
      <c r="P790" s="206"/>
      <c r="Q790" s="206" t="s">
        <v>304</v>
      </c>
      <c r="R790" s="206"/>
      <c r="S790" s="213">
        <v>247.92</v>
      </c>
      <c r="T790" s="206"/>
      <c r="U790" s="213">
        <f>ROUND(U789+S790,5)</f>
        <v>26310.87</v>
      </c>
    </row>
    <row r="791" spans="1:21" x14ac:dyDescent="0.25">
      <c r="A791" s="206"/>
      <c r="B791" s="206"/>
      <c r="C791" s="206" t="s">
        <v>610</v>
      </c>
      <c r="D791" s="206"/>
      <c r="E791" s="206"/>
      <c r="F791" s="206"/>
      <c r="G791" s="206"/>
      <c r="H791" s="206"/>
      <c r="I791" s="228"/>
      <c r="J791" s="206"/>
      <c r="K791" s="206"/>
      <c r="L791" s="206"/>
      <c r="M791" s="206"/>
      <c r="N791" s="206"/>
      <c r="O791" s="206"/>
      <c r="P791" s="206"/>
      <c r="Q791" s="206"/>
      <c r="R791" s="206"/>
      <c r="S791" s="211">
        <f>ROUND(SUM(S788:S790),5)</f>
        <v>431.25</v>
      </c>
      <c r="T791" s="206"/>
      <c r="U791" s="211">
        <f>U790</f>
        <v>26310.87</v>
      </c>
    </row>
    <row r="792" spans="1:21" x14ac:dyDescent="0.25">
      <c r="A792" s="203"/>
      <c r="B792" s="203"/>
      <c r="C792" s="203" t="s">
        <v>121</v>
      </c>
      <c r="D792" s="203"/>
      <c r="E792" s="203"/>
      <c r="F792" s="203"/>
      <c r="G792" s="203"/>
      <c r="H792" s="203"/>
      <c r="I792" s="227"/>
      <c r="J792" s="203"/>
      <c r="K792" s="203"/>
      <c r="L792" s="203"/>
      <c r="M792" s="203"/>
      <c r="N792" s="203"/>
      <c r="O792" s="203"/>
      <c r="P792" s="203"/>
      <c r="Q792" s="203"/>
      <c r="R792" s="203"/>
      <c r="S792" s="229"/>
      <c r="T792" s="203"/>
      <c r="U792" s="229">
        <v>0</v>
      </c>
    </row>
    <row r="793" spans="1:21" x14ac:dyDescent="0.25">
      <c r="A793" s="206"/>
      <c r="B793" s="206"/>
      <c r="C793" s="206" t="s">
        <v>611</v>
      </c>
      <c r="D793" s="206"/>
      <c r="E793" s="206"/>
      <c r="F793" s="206"/>
      <c r="G793" s="206"/>
      <c r="H793" s="206"/>
      <c r="I793" s="228"/>
      <c r="J793" s="206"/>
      <c r="K793" s="206"/>
      <c r="L793" s="206"/>
      <c r="M793" s="206"/>
      <c r="N793" s="206"/>
      <c r="O793" s="206"/>
      <c r="P793" s="206"/>
      <c r="Q793" s="206"/>
      <c r="R793" s="206"/>
      <c r="S793" s="211"/>
      <c r="T793" s="206"/>
      <c r="U793" s="211">
        <f>U792</f>
        <v>0</v>
      </c>
    </row>
    <row r="794" spans="1:21" x14ac:dyDescent="0.25">
      <c r="A794" s="203"/>
      <c r="B794" s="203"/>
      <c r="C794" s="203" t="s">
        <v>122</v>
      </c>
      <c r="D794" s="203"/>
      <c r="E794" s="203"/>
      <c r="F794" s="203"/>
      <c r="G794" s="203"/>
      <c r="H794" s="203"/>
      <c r="I794" s="227"/>
      <c r="J794" s="203"/>
      <c r="K794" s="203"/>
      <c r="L794" s="203"/>
      <c r="M794" s="203"/>
      <c r="N794" s="203"/>
      <c r="O794" s="203"/>
      <c r="P794" s="203"/>
      <c r="Q794" s="203"/>
      <c r="R794" s="203"/>
      <c r="S794" s="229"/>
      <c r="T794" s="203"/>
      <c r="U794" s="229">
        <v>0</v>
      </c>
    </row>
    <row r="795" spans="1:21" x14ac:dyDescent="0.25">
      <c r="A795" s="206"/>
      <c r="B795" s="206"/>
      <c r="C795" s="206" t="s">
        <v>612</v>
      </c>
      <c r="D795" s="206"/>
      <c r="E795" s="206"/>
      <c r="F795" s="206"/>
      <c r="G795" s="206"/>
      <c r="H795" s="206"/>
      <c r="I795" s="228"/>
      <c r="J795" s="206"/>
      <c r="K795" s="206"/>
      <c r="L795" s="206"/>
      <c r="M795" s="206"/>
      <c r="N795" s="206"/>
      <c r="O795" s="206"/>
      <c r="P795" s="206"/>
      <c r="Q795" s="206"/>
      <c r="R795" s="206"/>
      <c r="S795" s="211"/>
      <c r="T795" s="206"/>
      <c r="U795" s="211">
        <f>U794</f>
        <v>0</v>
      </c>
    </row>
    <row r="796" spans="1:21" x14ac:dyDescent="0.25">
      <c r="A796" s="203"/>
      <c r="B796" s="203"/>
      <c r="C796" s="203" t="s">
        <v>123</v>
      </c>
      <c r="D796" s="203"/>
      <c r="E796" s="203"/>
      <c r="F796" s="203"/>
      <c r="G796" s="203"/>
      <c r="H796" s="203"/>
      <c r="I796" s="227"/>
      <c r="J796" s="203"/>
      <c r="K796" s="203"/>
      <c r="L796" s="203"/>
      <c r="M796" s="203"/>
      <c r="N796" s="203"/>
      <c r="O796" s="203"/>
      <c r="P796" s="203"/>
      <c r="Q796" s="203"/>
      <c r="R796" s="203"/>
      <c r="S796" s="229"/>
      <c r="T796" s="203"/>
      <c r="U796" s="229">
        <v>0</v>
      </c>
    </row>
    <row r="797" spans="1:21" x14ac:dyDescent="0.25">
      <c r="A797" s="206"/>
      <c r="B797" s="206"/>
      <c r="C797" s="206" t="s">
        <v>613</v>
      </c>
      <c r="D797" s="206"/>
      <c r="E797" s="206"/>
      <c r="F797" s="206"/>
      <c r="G797" s="206"/>
      <c r="H797" s="206"/>
      <c r="I797" s="228"/>
      <c r="J797" s="206"/>
      <c r="K797" s="206"/>
      <c r="L797" s="206"/>
      <c r="M797" s="206"/>
      <c r="N797" s="206"/>
      <c r="O797" s="206"/>
      <c r="P797" s="206"/>
      <c r="Q797" s="206"/>
      <c r="R797" s="206"/>
      <c r="S797" s="211"/>
      <c r="T797" s="206"/>
      <c r="U797" s="211">
        <f>U796</f>
        <v>0</v>
      </c>
    </row>
    <row r="798" spans="1:21" x14ac:dyDescent="0.25">
      <c r="A798" s="203"/>
      <c r="B798" s="203"/>
      <c r="C798" s="203" t="s">
        <v>614</v>
      </c>
      <c r="D798" s="203"/>
      <c r="E798" s="203"/>
      <c r="F798" s="203"/>
      <c r="G798" s="203"/>
      <c r="H798" s="203"/>
      <c r="I798" s="227"/>
      <c r="J798" s="203"/>
      <c r="K798" s="203"/>
      <c r="L798" s="203"/>
      <c r="M798" s="203"/>
      <c r="N798" s="203"/>
      <c r="O798" s="203"/>
      <c r="P798" s="203"/>
      <c r="Q798" s="203"/>
      <c r="R798" s="203"/>
      <c r="S798" s="229"/>
      <c r="T798" s="203"/>
      <c r="U798" s="229">
        <v>0</v>
      </c>
    </row>
    <row r="799" spans="1:21" x14ac:dyDescent="0.25">
      <c r="A799" s="206"/>
      <c r="B799" s="206"/>
      <c r="C799" s="206" t="s">
        <v>615</v>
      </c>
      <c r="D799" s="206"/>
      <c r="E799" s="206"/>
      <c r="F799" s="206"/>
      <c r="G799" s="206"/>
      <c r="H799" s="206"/>
      <c r="I799" s="228"/>
      <c r="J799" s="206"/>
      <c r="K799" s="206"/>
      <c r="L799" s="206"/>
      <c r="M799" s="206"/>
      <c r="N799" s="206"/>
      <c r="O799" s="206"/>
      <c r="P799" s="206"/>
      <c r="Q799" s="206"/>
      <c r="R799" s="206"/>
      <c r="S799" s="211"/>
      <c r="T799" s="206"/>
      <c r="U799" s="211">
        <f>U798</f>
        <v>0</v>
      </c>
    </row>
    <row r="800" spans="1:21" x14ac:dyDescent="0.25">
      <c r="A800" s="203"/>
      <c r="B800" s="203"/>
      <c r="C800" s="203" t="s">
        <v>616</v>
      </c>
      <c r="D800" s="203"/>
      <c r="E800" s="203"/>
      <c r="F800" s="203"/>
      <c r="G800" s="203"/>
      <c r="H800" s="203"/>
      <c r="I800" s="227"/>
      <c r="J800" s="203"/>
      <c r="K800" s="203"/>
      <c r="L800" s="203"/>
      <c r="M800" s="203"/>
      <c r="N800" s="203"/>
      <c r="O800" s="203"/>
      <c r="P800" s="203"/>
      <c r="Q800" s="203"/>
      <c r="R800" s="203"/>
      <c r="S800" s="229"/>
      <c r="T800" s="203"/>
      <c r="U800" s="229">
        <v>0</v>
      </c>
    </row>
    <row r="801" spans="1:21" ht="15.75" thickBot="1" x14ac:dyDescent="0.3">
      <c r="A801" s="206"/>
      <c r="B801" s="206"/>
      <c r="C801" s="206" t="s">
        <v>617</v>
      </c>
      <c r="D801" s="206"/>
      <c r="E801" s="206"/>
      <c r="F801" s="206"/>
      <c r="G801" s="206"/>
      <c r="H801" s="206"/>
      <c r="I801" s="228"/>
      <c r="J801" s="206"/>
      <c r="K801" s="206"/>
      <c r="L801" s="206"/>
      <c r="M801" s="206"/>
      <c r="N801" s="206"/>
      <c r="O801" s="206"/>
      <c r="P801" s="206"/>
      <c r="Q801" s="206"/>
      <c r="R801" s="206"/>
      <c r="S801" s="213"/>
      <c r="T801" s="206"/>
      <c r="U801" s="213">
        <f>U800</f>
        <v>0</v>
      </c>
    </row>
    <row r="802" spans="1:21" x14ac:dyDescent="0.25">
      <c r="A802" s="206"/>
      <c r="B802" s="206" t="s">
        <v>124</v>
      </c>
      <c r="C802" s="206"/>
      <c r="D802" s="206"/>
      <c r="E802" s="206"/>
      <c r="F802" s="206"/>
      <c r="G802" s="206"/>
      <c r="H802" s="206"/>
      <c r="I802" s="228"/>
      <c r="J802" s="206"/>
      <c r="K802" s="206"/>
      <c r="L802" s="206"/>
      <c r="M802" s="206"/>
      <c r="N802" s="206"/>
      <c r="O802" s="206"/>
      <c r="P802" s="206"/>
      <c r="Q802" s="206"/>
      <c r="R802" s="206"/>
      <c r="S802" s="211">
        <f>ROUND(S688+S695+S698+S701+S704+S706+S708+S713+S722+S727+S743+S746+S751+S777+S779+S781+S783+S785+S787+S791+S793+S795+S797+S799+S801,5)</f>
        <v>237992.57</v>
      </c>
      <c r="T802" s="206"/>
      <c r="U802" s="211">
        <f>ROUND(U688+U695+U698+U701+U704+U706+U708+U713+U722+U727+U743+U746+U751+U777+U779+U781+U783+U785+U787+U791+U793+U795+U797+U799+U801,5)</f>
        <v>2158545.2799999998</v>
      </c>
    </row>
    <row r="803" spans="1:21" x14ac:dyDescent="0.25">
      <c r="A803" s="203"/>
      <c r="B803" s="203" t="s">
        <v>125</v>
      </c>
      <c r="C803" s="203"/>
      <c r="D803" s="203"/>
      <c r="E803" s="203"/>
      <c r="F803" s="203"/>
      <c r="G803" s="203"/>
      <c r="H803" s="203"/>
      <c r="I803" s="227"/>
      <c r="J803" s="203"/>
      <c r="K803" s="203"/>
      <c r="L803" s="203"/>
      <c r="M803" s="203"/>
      <c r="N803" s="203"/>
      <c r="O803" s="203"/>
      <c r="P803" s="203"/>
      <c r="Q803" s="203"/>
      <c r="R803" s="203"/>
      <c r="S803" s="229"/>
      <c r="T803" s="203"/>
      <c r="U803" s="229">
        <v>92005.88</v>
      </c>
    </row>
    <row r="804" spans="1:21" x14ac:dyDescent="0.25">
      <c r="A804" s="203"/>
      <c r="B804" s="203"/>
      <c r="C804" s="203" t="s">
        <v>618</v>
      </c>
      <c r="D804" s="203"/>
      <c r="E804" s="203"/>
      <c r="F804" s="203"/>
      <c r="G804" s="203"/>
      <c r="H804" s="203"/>
      <c r="I804" s="227"/>
      <c r="J804" s="203"/>
      <c r="K804" s="203"/>
      <c r="L804" s="203"/>
      <c r="M804" s="203"/>
      <c r="N804" s="203"/>
      <c r="O804" s="203"/>
      <c r="P804" s="203"/>
      <c r="Q804" s="203"/>
      <c r="R804" s="203"/>
      <c r="S804" s="229"/>
      <c r="T804" s="203"/>
      <c r="U804" s="229">
        <v>0</v>
      </c>
    </row>
    <row r="805" spans="1:21" x14ac:dyDescent="0.25">
      <c r="A805" s="206"/>
      <c r="B805" s="206"/>
      <c r="C805" s="206" t="s">
        <v>619</v>
      </c>
      <c r="D805" s="206"/>
      <c r="E805" s="206"/>
      <c r="F805" s="206"/>
      <c r="G805" s="206"/>
      <c r="H805" s="206"/>
      <c r="I805" s="228"/>
      <c r="J805" s="206"/>
      <c r="K805" s="206"/>
      <c r="L805" s="206"/>
      <c r="M805" s="206"/>
      <c r="N805" s="206"/>
      <c r="O805" s="206"/>
      <c r="P805" s="206"/>
      <c r="Q805" s="206"/>
      <c r="R805" s="206"/>
      <c r="S805" s="211"/>
      <c r="T805" s="206"/>
      <c r="U805" s="211">
        <f>U804</f>
        <v>0</v>
      </c>
    </row>
    <row r="806" spans="1:21" x14ac:dyDescent="0.25">
      <c r="A806" s="203"/>
      <c r="B806" s="203"/>
      <c r="C806" s="203" t="s">
        <v>126</v>
      </c>
      <c r="D806" s="203"/>
      <c r="E806" s="203"/>
      <c r="F806" s="203"/>
      <c r="G806" s="203"/>
      <c r="H806" s="203"/>
      <c r="I806" s="227"/>
      <c r="J806" s="203"/>
      <c r="K806" s="203"/>
      <c r="L806" s="203"/>
      <c r="M806" s="203"/>
      <c r="N806" s="203"/>
      <c r="O806" s="203"/>
      <c r="P806" s="203"/>
      <c r="Q806" s="203"/>
      <c r="R806" s="203"/>
      <c r="S806" s="229"/>
      <c r="T806" s="203"/>
      <c r="U806" s="229">
        <v>18664.98</v>
      </c>
    </row>
    <row r="807" spans="1:21" ht="15.75" thickBot="1" x14ac:dyDescent="0.3">
      <c r="A807" s="222"/>
      <c r="B807" s="222"/>
      <c r="C807" s="222"/>
      <c r="D807" s="222"/>
      <c r="E807" s="206"/>
      <c r="F807" s="206"/>
      <c r="G807" s="206" t="s">
        <v>380</v>
      </c>
      <c r="H807" s="206"/>
      <c r="I807" s="228">
        <v>43553</v>
      </c>
      <c r="J807" s="206"/>
      <c r="K807" s="206" t="s">
        <v>1431</v>
      </c>
      <c r="L807" s="206"/>
      <c r="M807" s="206" t="s">
        <v>388</v>
      </c>
      <c r="N807" s="206"/>
      <c r="O807" s="206" t="s">
        <v>1487</v>
      </c>
      <c r="P807" s="206"/>
      <c r="Q807" s="206" t="s">
        <v>106</v>
      </c>
      <c r="R807" s="206"/>
      <c r="S807" s="213">
        <v>2328.33</v>
      </c>
      <c r="T807" s="206"/>
      <c r="U807" s="213">
        <f>ROUND(U806+S807,5)</f>
        <v>20993.31</v>
      </c>
    </row>
    <row r="808" spans="1:21" x14ac:dyDescent="0.25">
      <c r="A808" s="206"/>
      <c r="B808" s="206"/>
      <c r="C808" s="206" t="s">
        <v>620</v>
      </c>
      <c r="D808" s="206"/>
      <c r="E808" s="206"/>
      <c r="F808" s="206"/>
      <c r="G808" s="206"/>
      <c r="H808" s="206"/>
      <c r="I808" s="228"/>
      <c r="J808" s="206"/>
      <c r="K808" s="206"/>
      <c r="L808" s="206"/>
      <c r="M808" s="206"/>
      <c r="N808" s="206"/>
      <c r="O808" s="206"/>
      <c r="P808" s="206"/>
      <c r="Q808" s="206"/>
      <c r="R808" s="206"/>
      <c r="S808" s="211">
        <f>ROUND(SUM(S806:S807),5)</f>
        <v>2328.33</v>
      </c>
      <c r="T808" s="206"/>
      <c r="U808" s="211">
        <f>U807</f>
        <v>20993.31</v>
      </c>
    </row>
    <row r="809" spans="1:21" x14ac:dyDescent="0.25">
      <c r="A809" s="203"/>
      <c r="B809" s="203"/>
      <c r="C809" s="203" t="s">
        <v>127</v>
      </c>
      <c r="D809" s="203"/>
      <c r="E809" s="203"/>
      <c r="F809" s="203"/>
      <c r="G809" s="203"/>
      <c r="H809" s="203"/>
      <c r="I809" s="227"/>
      <c r="J809" s="203"/>
      <c r="K809" s="203"/>
      <c r="L809" s="203"/>
      <c r="M809" s="203"/>
      <c r="N809" s="203"/>
      <c r="O809" s="203"/>
      <c r="P809" s="203"/>
      <c r="Q809" s="203"/>
      <c r="R809" s="203"/>
      <c r="S809" s="229"/>
      <c r="T809" s="203"/>
      <c r="U809" s="229">
        <v>37818.89</v>
      </c>
    </row>
    <row r="810" spans="1:21" ht="15.75" thickBot="1" x14ac:dyDescent="0.3">
      <c r="A810" s="222"/>
      <c r="B810" s="222"/>
      <c r="C810" s="222"/>
      <c r="D810" s="222"/>
      <c r="E810" s="206"/>
      <c r="F810" s="206"/>
      <c r="G810" s="206" t="s">
        <v>380</v>
      </c>
      <c r="H810" s="206"/>
      <c r="I810" s="228">
        <v>43553</v>
      </c>
      <c r="J810" s="206"/>
      <c r="K810" s="206" t="s">
        <v>1431</v>
      </c>
      <c r="L810" s="206"/>
      <c r="M810" s="206" t="s">
        <v>388</v>
      </c>
      <c r="N810" s="206"/>
      <c r="O810" s="206" t="s">
        <v>1487</v>
      </c>
      <c r="P810" s="206"/>
      <c r="Q810" s="206" t="s">
        <v>106</v>
      </c>
      <c r="R810" s="206"/>
      <c r="S810" s="213">
        <v>4491.83</v>
      </c>
      <c r="T810" s="206"/>
      <c r="U810" s="213">
        <f>ROUND(U809+S810,5)</f>
        <v>42310.720000000001</v>
      </c>
    </row>
    <row r="811" spans="1:21" x14ac:dyDescent="0.25">
      <c r="A811" s="206"/>
      <c r="B811" s="206"/>
      <c r="C811" s="206" t="s">
        <v>621</v>
      </c>
      <c r="D811" s="206"/>
      <c r="E811" s="206"/>
      <c r="F811" s="206"/>
      <c r="G811" s="206"/>
      <c r="H811" s="206"/>
      <c r="I811" s="228"/>
      <c r="J811" s="206"/>
      <c r="K811" s="206"/>
      <c r="L811" s="206"/>
      <c r="M811" s="206"/>
      <c r="N811" s="206"/>
      <c r="O811" s="206"/>
      <c r="P811" s="206"/>
      <c r="Q811" s="206"/>
      <c r="R811" s="206"/>
      <c r="S811" s="211">
        <f>ROUND(SUM(S809:S810),5)</f>
        <v>4491.83</v>
      </c>
      <c r="T811" s="206"/>
      <c r="U811" s="211">
        <f>U810</f>
        <v>42310.720000000001</v>
      </c>
    </row>
    <row r="812" spans="1:21" x14ac:dyDescent="0.25">
      <c r="A812" s="203"/>
      <c r="B812" s="203"/>
      <c r="C812" s="203" t="s">
        <v>622</v>
      </c>
      <c r="D812" s="203"/>
      <c r="E812" s="203"/>
      <c r="F812" s="203"/>
      <c r="G812" s="203"/>
      <c r="H812" s="203"/>
      <c r="I812" s="227"/>
      <c r="J812" s="203"/>
      <c r="K812" s="203"/>
      <c r="L812" s="203"/>
      <c r="M812" s="203"/>
      <c r="N812" s="203"/>
      <c r="O812" s="203"/>
      <c r="P812" s="203"/>
      <c r="Q812" s="203"/>
      <c r="R812" s="203"/>
      <c r="S812" s="229"/>
      <c r="T812" s="203"/>
      <c r="U812" s="229">
        <v>0</v>
      </c>
    </row>
    <row r="813" spans="1:21" x14ac:dyDescent="0.25">
      <c r="A813" s="206"/>
      <c r="B813" s="206"/>
      <c r="C813" s="206" t="s">
        <v>623</v>
      </c>
      <c r="D813" s="206"/>
      <c r="E813" s="206"/>
      <c r="F813" s="206"/>
      <c r="G813" s="206"/>
      <c r="H813" s="206"/>
      <c r="I813" s="228"/>
      <c r="J813" s="206"/>
      <c r="K813" s="206"/>
      <c r="L813" s="206"/>
      <c r="M813" s="206"/>
      <c r="N813" s="206"/>
      <c r="O813" s="206"/>
      <c r="P813" s="206"/>
      <c r="Q813" s="206"/>
      <c r="R813" s="206"/>
      <c r="S813" s="211"/>
      <c r="T813" s="206"/>
      <c r="U813" s="211">
        <f>U812</f>
        <v>0</v>
      </c>
    </row>
    <row r="814" spans="1:21" x14ac:dyDescent="0.25">
      <c r="A814" s="203"/>
      <c r="B814" s="203"/>
      <c r="C814" s="203" t="s">
        <v>128</v>
      </c>
      <c r="D814" s="203"/>
      <c r="E814" s="203"/>
      <c r="F814" s="203"/>
      <c r="G814" s="203"/>
      <c r="H814" s="203"/>
      <c r="I814" s="227"/>
      <c r="J814" s="203"/>
      <c r="K814" s="203"/>
      <c r="L814" s="203"/>
      <c r="M814" s="203"/>
      <c r="N814" s="203"/>
      <c r="O814" s="203"/>
      <c r="P814" s="203"/>
      <c r="Q814" s="203"/>
      <c r="R814" s="203"/>
      <c r="S814" s="229"/>
      <c r="T814" s="203"/>
      <c r="U814" s="229">
        <v>84</v>
      </c>
    </row>
    <row r="815" spans="1:21" x14ac:dyDescent="0.25">
      <c r="A815" s="206"/>
      <c r="B815" s="206"/>
      <c r="C815" s="206"/>
      <c r="D815" s="206"/>
      <c r="E815" s="206"/>
      <c r="F815" s="206"/>
      <c r="G815" s="206" t="s">
        <v>457</v>
      </c>
      <c r="H815" s="206"/>
      <c r="I815" s="228">
        <v>43537</v>
      </c>
      <c r="J815" s="206"/>
      <c r="K815" s="206" t="s">
        <v>1166</v>
      </c>
      <c r="L815" s="206"/>
      <c r="M815" s="206" t="s">
        <v>406</v>
      </c>
      <c r="N815" s="206"/>
      <c r="O815" s="206" t="s">
        <v>1516</v>
      </c>
      <c r="P815" s="206"/>
      <c r="Q815" s="206" t="s">
        <v>321</v>
      </c>
      <c r="R815" s="206"/>
      <c r="S815" s="211">
        <v>12</v>
      </c>
      <c r="T815" s="206"/>
      <c r="U815" s="211">
        <f>ROUND(U814+S815,5)</f>
        <v>96</v>
      </c>
    </row>
    <row r="816" spans="1:21" x14ac:dyDescent="0.25">
      <c r="A816" s="206"/>
      <c r="B816" s="206"/>
      <c r="C816" s="206"/>
      <c r="D816" s="206"/>
      <c r="E816" s="206"/>
      <c r="F816" s="206"/>
      <c r="G816" s="206" t="s">
        <v>380</v>
      </c>
      <c r="H816" s="206"/>
      <c r="I816" s="228">
        <v>43555</v>
      </c>
      <c r="J816" s="206"/>
      <c r="K816" s="206" t="s">
        <v>1187</v>
      </c>
      <c r="L816" s="206"/>
      <c r="M816" s="206" t="s">
        <v>407</v>
      </c>
      <c r="N816" s="206"/>
      <c r="O816" s="206" t="s">
        <v>1440</v>
      </c>
      <c r="P816" s="206"/>
      <c r="Q816" s="206" t="s">
        <v>116</v>
      </c>
      <c r="R816" s="206"/>
      <c r="S816" s="211">
        <v>18.32</v>
      </c>
      <c r="T816" s="206"/>
      <c r="U816" s="211">
        <f>ROUND(U815+S816,5)</f>
        <v>114.32</v>
      </c>
    </row>
    <row r="817" spans="1:21" ht="15.75" thickBot="1" x14ac:dyDescent="0.3">
      <c r="A817" s="206"/>
      <c r="B817" s="206"/>
      <c r="C817" s="206"/>
      <c r="D817" s="206"/>
      <c r="E817" s="206"/>
      <c r="F817" s="206"/>
      <c r="G817" s="206" t="s">
        <v>380</v>
      </c>
      <c r="H817" s="206"/>
      <c r="I817" s="228">
        <v>43555</v>
      </c>
      <c r="J817" s="206"/>
      <c r="K817" s="206" t="s">
        <v>1187</v>
      </c>
      <c r="L817" s="206"/>
      <c r="M817" s="206" t="s">
        <v>406</v>
      </c>
      <c r="N817" s="206"/>
      <c r="O817" s="206" t="s">
        <v>1515</v>
      </c>
      <c r="P817" s="206"/>
      <c r="Q817" s="206" t="s">
        <v>398</v>
      </c>
      <c r="R817" s="206"/>
      <c r="S817" s="213">
        <v>12</v>
      </c>
      <c r="T817" s="206"/>
      <c r="U817" s="213">
        <f>ROUND(U816+S817,5)</f>
        <v>126.32</v>
      </c>
    </row>
    <row r="818" spans="1:21" x14ac:dyDescent="0.25">
      <c r="A818" s="206"/>
      <c r="B818" s="206"/>
      <c r="C818" s="206" t="s">
        <v>624</v>
      </c>
      <c r="D818" s="206"/>
      <c r="E818" s="206"/>
      <c r="F818" s="206"/>
      <c r="G818" s="206"/>
      <c r="H818" s="206"/>
      <c r="I818" s="228"/>
      <c r="J818" s="206"/>
      <c r="K818" s="206"/>
      <c r="L818" s="206"/>
      <c r="M818" s="206"/>
      <c r="N818" s="206"/>
      <c r="O818" s="206"/>
      <c r="P818" s="206"/>
      <c r="Q818" s="206"/>
      <c r="R818" s="206"/>
      <c r="S818" s="211">
        <f>ROUND(SUM(S814:S817),5)</f>
        <v>42.32</v>
      </c>
      <c r="T818" s="206"/>
      <c r="U818" s="211">
        <f>U817</f>
        <v>126.32</v>
      </c>
    </row>
    <row r="819" spans="1:21" x14ac:dyDescent="0.25">
      <c r="A819" s="203"/>
      <c r="B819" s="203"/>
      <c r="C819" s="203" t="s">
        <v>129</v>
      </c>
      <c r="D819" s="203"/>
      <c r="E819" s="203"/>
      <c r="F819" s="203"/>
      <c r="G819" s="203"/>
      <c r="H819" s="203"/>
      <c r="I819" s="227"/>
      <c r="J819" s="203"/>
      <c r="K819" s="203"/>
      <c r="L819" s="203"/>
      <c r="M819" s="203"/>
      <c r="N819" s="203"/>
      <c r="O819" s="203"/>
      <c r="P819" s="203"/>
      <c r="Q819" s="203"/>
      <c r="R819" s="203"/>
      <c r="S819" s="229"/>
      <c r="T819" s="203"/>
      <c r="U819" s="229">
        <v>2124.41</v>
      </c>
    </row>
    <row r="820" spans="1:21" x14ac:dyDescent="0.25">
      <c r="A820" s="206"/>
      <c r="B820" s="206"/>
      <c r="C820" s="206"/>
      <c r="D820" s="206"/>
      <c r="E820" s="206"/>
      <c r="F820" s="206"/>
      <c r="G820" s="206" t="s">
        <v>380</v>
      </c>
      <c r="H820" s="206"/>
      <c r="I820" s="228">
        <v>43553</v>
      </c>
      <c r="J820" s="206"/>
      <c r="K820" s="206" t="s">
        <v>1431</v>
      </c>
      <c r="L820" s="206"/>
      <c r="M820" s="206" t="s">
        <v>1029</v>
      </c>
      <c r="N820" s="206"/>
      <c r="O820" s="206" t="s">
        <v>1517</v>
      </c>
      <c r="P820" s="206"/>
      <c r="Q820" s="206" t="s">
        <v>106</v>
      </c>
      <c r="R820" s="206"/>
      <c r="S820" s="211">
        <v>0</v>
      </c>
      <c r="T820" s="206"/>
      <c r="U820" s="211">
        <f>ROUND(U819+S820,5)</f>
        <v>2124.41</v>
      </c>
    </row>
    <row r="821" spans="1:21" ht="15.75" thickBot="1" x14ac:dyDescent="0.3">
      <c r="A821" s="206"/>
      <c r="B821" s="206"/>
      <c r="C821" s="206"/>
      <c r="D821" s="206"/>
      <c r="E821" s="206"/>
      <c r="F821" s="206"/>
      <c r="G821" s="206" t="s">
        <v>380</v>
      </c>
      <c r="H821" s="206"/>
      <c r="I821" s="228">
        <v>43555</v>
      </c>
      <c r="J821" s="206"/>
      <c r="K821" s="206" t="s">
        <v>1196</v>
      </c>
      <c r="L821" s="206"/>
      <c r="M821" s="206" t="s">
        <v>1029</v>
      </c>
      <c r="N821" s="206"/>
      <c r="O821" s="206" t="s">
        <v>1475</v>
      </c>
      <c r="P821" s="206"/>
      <c r="Q821" s="206" t="s">
        <v>110</v>
      </c>
      <c r="R821" s="206"/>
      <c r="S821" s="213">
        <v>356.06</v>
      </c>
      <c r="T821" s="206"/>
      <c r="U821" s="213">
        <f>ROUND(U820+S821,5)</f>
        <v>2480.4699999999998</v>
      </c>
    </row>
    <row r="822" spans="1:21" x14ac:dyDescent="0.25">
      <c r="A822" s="206"/>
      <c r="B822" s="206"/>
      <c r="C822" s="206" t="s">
        <v>625</v>
      </c>
      <c r="D822" s="206"/>
      <c r="E822" s="206"/>
      <c r="F822" s="206"/>
      <c r="G822" s="206"/>
      <c r="H822" s="206"/>
      <c r="I822" s="228"/>
      <c r="J822" s="206"/>
      <c r="K822" s="206"/>
      <c r="L822" s="206"/>
      <c r="M822" s="206"/>
      <c r="N822" s="206"/>
      <c r="O822" s="206"/>
      <c r="P822" s="206"/>
      <c r="Q822" s="206"/>
      <c r="R822" s="206"/>
      <c r="S822" s="211">
        <f>ROUND(SUM(S819:S821),5)</f>
        <v>356.06</v>
      </c>
      <c r="T822" s="206"/>
      <c r="U822" s="211">
        <f>U821</f>
        <v>2480.4699999999998</v>
      </c>
    </row>
    <row r="823" spans="1:21" x14ac:dyDescent="0.25">
      <c r="A823" s="203"/>
      <c r="B823" s="203"/>
      <c r="C823" s="203" t="s">
        <v>130</v>
      </c>
      <c r="D823" s="203"/>
      <c r="E823" s="203"/>
      <c r="F823" s="203"/>
      <c r="G823" s="203"/>
      <c r="H823" s="203"/>
      <c r="I823" s="227"/>
      <c r="J823" s="203"/>
      <c r="K823" s="203"/>
      <c r="L823" s="203"/>
      <c r="M823" s="203"/>
      <c r="N823" s="203"/>
      <c r="O823" s="203"/>
      <c r="P823" s="203"/>
      <c r="Q823" s="203"/>
      <c r="R823" s="203"/>
      <c r="S823" s="229"/>
      <c r="T823" s="203"/>
      <c r="U823" s="229">
        <v>760.42</v>
      </c>
    </row>
    <row r="824" spans="1:21" x14ac:dyDescent="0.25">
      <c r="A824" s="206"/>
      <c r="B824" s="206"/>
      <c r="C824" s="206"/>
      <c r="D824" s="206"/>
      <c r="E824" s="206"/>
      <c r="F824" s="206"/>
      <c r="G824" s="206" t="s">
        <v>380</v>
      </c>
      <c r="H824" s="206"/>
      <c r="I824" s="228">
        <v>43553</v>
      </c>
      <c r="J824" s="206"/>
      <c r="K824" s="206" t="s">
        <v>1431</v>
      </c>
      <c r="L824" s="206"/>
      <c r="M824" s="206" t="s">
        <v>388</v>
      </c>
      <c r="N824" s="206"/>
      <c r="O824" s="206" t="s">
        <v>1518</v>
      </c>
      <c r="P824" s="206"/>
      <c r="Q824" s="206" t="s">
        <v>106</v>
      </c>
      <c r="R824" s="206"/>
      <c r="S824" s="211">
        <v>62.4</v>
      </c>
      <c r="T824" s="206"/>
      <c r="U824" s="211">
        <f>ROUND(U823+S824,5)</f>
        <v>822.82</v>
      </c>
    </row>
    <row r="825" spans="1:21" ht="15.75" thickBot="1" x14ac:dyDescent="0.3">
      <c r="A825" s="206"/>
      <c r="B825" s="206"/>
      <c r="C825" s="206"/>
      <c r="D825" s="206"/>
      <c r="E825" s="206"/>
      <c r="F825" s="206"/>
      <c r="G825" s="206" t="s">
        <v>380</v>
      </c>
      <c r="H825" s="206"/>
      <c r="I825" s="228">
        <v>43553</v>
      </c>
      <c r="J825" s="206"/>
      <c r="K825" s="206" t="s">
        <v>1431</v>
      </c>
      <c r="L825" s="206"/>
      <c r="M825" s="206" t="s">
        <v>388</v>
      </c>
      <c r="N825" s="206"/>
      <c r="O825" s="206" t="s">
        <v>1519</v>
      </c>
      <c r="P825" s="206"/>
      <c r="Q825" s="206" t="s">
        <v>106</v>
      </c>
      <c r="R825" s="206"/>
      <c r="S825" s="213">
        <v>30.84</v>
      </c>
      <c r="T825" s="206"/>
      <c r="U825" s="213">
        <f>ROUND(U824+S825,5)</f>
        <v>853.66</v>
      </c>
    </row>
    <row r="826" spans="1:21" x14ac:dyDescent="0.25">
      <c r="A826" s="206"/>
      <c r="B826" s="206"/>
      <c r="C826" s="206" t="s">
        <v>626</v>
      </c>
      <c r="D826" s="206"/>
      <c r="E826" s="206"/>
      <c r="F826" s="206"/>
      <c r="G826" s="206"/>
      <c r="H826" s="206"/>
      <c r="I826" s="228"/>
      <c r="J826" s="206"/>
      <c r="K826" s="206"/>
      <c r="L826" s="206"/>
      <c r="M826" s="206"/>
      <c r="N826" s="206"/>
      <c r="O826" s="206"/>
      <c r="P826" s="206"/>
      <c r="Q826" s="206"/>
      <c r="R826" s="206"/>
      <c r="S826" s="211">
        <f>ROUND(SUM(S823:S825),5)</f>
        <v>93.24</v>
      </c>
      <c r="T826" s="206"/>
      <c r="U826" s="211">
        <f>U825</f>
        <v>853.66</v>
      </c>
    </row>
    <row r="827" spans="1:21" x14ac:dyDescent="0.25">
      <c r="A827" s="203"/>
      <c r="B827" s="203"/>
      <c r="C827" s="203" t="s">
        <v>131</v>
      </c>
      <c r="D827" s="203"/>
      <c r="E827" s="203"/>
      <c r="F827" s="203"/>
      <c r="G827" s="203"/>
      <c r="H827" s="203"/>
      <c r="I827" s="227"/>
      <c r="J827" s="203"/>
      <c r="K827" s="203"/>
      <c r="L827" s="203"/>
      <c r="M827" s="203"/>
      <c r="N827" s="203"/>
      <c r="O827" s="203"/>
      <c r="P827" s="203"/>
      <c r="Q827" s="203"/>
      <c r="R827" s="203"/>
      <c r="S827" s="229"/>
      <c r="T827" s="203"/>
      <c r="U827" s="229">
        <v>11331.73</v>
      </c>
    </row>
    <row r="828" spans="1:21" x14ac:dyDescent="0.25">
      <c r="A828" s="206"/>
      <c r="B828" s="206"/>
      <c r="C828" s="206"/>
      <c r="D828" s="206"/>
      <c r="E828" s="206"/>
      <c r="F828" s="206"/>
      <c r="G828" s="206" t="s">
        <v>380</v>
      </c>
      <c r="H828" s="206"/>
      <c r="I828" s="228">
        <v>43553</v>
      </c>
      <c r="J828" s="206"/>
      <c r="K828" s="206" t="s">
        <v>1431</v>
      </c>
      <c r="L828" s="206"/>
      <c r="M828" s="206" t="s">
        <v>354</v>
      </c>
      <c r="N828" s="206"/>
      <c r="O828" s="206" t="s">
        <v>1486</v>
      </c>
      <c r="P828" s="206"/>
      <c r="Q828" s="206" t="s">
        <v>106</v>
      </c>
      <c r="R828" s="206"/>
      <c r="S828" s="211">
        <v>-409.21</v>
      </c>
      <c r="T828" s="206"/>
      <c r="U828" s="211">
        <f>ROUND(U827+S828,5)</f>
        <v>10922.52</v>
      </c>
    </row>
    <row r="829" spans="1:21" x14ac:dyDescent="0.25">
      <c r="A829" s="206"/>
      <c r="B829" s="206"/>
      <c r="C829" s="206"/>
      <c r="D829" s="206"/>
      <c r="E829" s="206"/>
      <c r="F829" s="206"/>
      <c r="G829" s="206" t="s">
        <v>457</v>
      </c>
      <c r="H829" s="206"/>
      <c r="I829" s="228">
        <v>43555</v>
      </c>
      <c r="J829" s="206"/>
      <c r="K829" s="206" t="s">
        <v>1158</v>
      </c>
      <c r="L829" s="206"/>
      <c r="M829" s="206" t="s">
        <v>354</v>
      </c>
      <c r="N829" s="206"/>
      <c r="O829" s="206" t="s">
        <v>1496</v>
      </c>
      <c r="P829" s="206"/>
      <c r="Q829" s="206" t="s">
        <v>321</v>
      </c>
      <c r="R829" s="206"/>
      <c r="S829" s="211">
        <v>409.21</v>
      </c>
      <c r="T829" s="206"/>
      <c r="U829" s="211">
        <f>ROUND(U828+S829,5)</f>
        <v>11331.73</v>
      </c>
    </row>
    <row r="830" spans="1:21" ht="15.75" thickBot="1" x14ac:dyDescent="0.3">
      <c r="A830" s="206"/>
      <c r="B830" s="206"/>
      <c r="C830" s="206"/>
      <c r="D830" s="206"/>
      <c r="E830" s="206"/>
      <c r="F830" s="206"/>
      <c r="G830" s="206" t="s">
        <v>457</v>
      </c>
      <c r="H830" s="206"/>
      <c r="I830" s="228">
        <v>43555</v>
      </c>
      <c r="J830" s="206"/>
      <c r="K830" s="206" t="s">
        <v>1158</v>
      </c>
      <c r="L830" s="206"/>
      <c r="M830" s="206" t="s">
        <v>354</v>
      </c>
      <c r="N830" s="206"/>
      <c r="O830" s="206" t="s">
        <v>1520</v>
      </c>
      <c r="P830" s="206"/>
      <c r="Q830" s="206" t="s">
        <v>321</v>
      </c>
      <c r="R830" s="206"/>
      <c r="S830" s="213">
        <v>1425.41</v>
      </c>
      <c r="T830" s="206"/>
      <c r="U830" s="213">
        <f>ROUND(U829+S830,5)</f>
        <v>12757.14</v>
      </c>
    </row>
    <row r="831" spans="1:21" x14ac:dyDescent="0.25">
      <c r="A831" s="206"/>
      <c r="B831" s="206"/>
      <c r="C831" s="206" t="s">
        <v>627</v>
      </c>
      <c r="D831" s="206"/>
      <c r="E831" s="206"/>
      <c r="F831" s="206"/>
      <c r="G831" s="206"/>
      <c r="H831" s="206"/>
      <c r="I831" s="228"/>
      <c r="J831" s="206"/>
      <c r="K831" s="206"/>
      <c r="L831" s="206"/>
      <c r="M831" s="206"/>
      <c r="N831" s="206"/>
      <c r="O831" s="206"/>
      <c r="P831" s="206"/>
      <c r="Q831" s="206"/>
      <c r="R831" s="206"/>
      <c r="S831" s="211">
        <f>ROUND(SUM(S827:S830),5)</f>
        <v>1425.41</v>
      </c>
      <c r="T831" s="206"/>
      <c r="U831" s="211">
        <f>U830</f>
        <v>12757.14</v>
      </c>
    </row>
    <row r="832" spans="1:21" x14ac:dyDescent="0.25">
      <c r="A832" s="203"/>
      <c r="B832" s="203"/>
      <c r="C832" s="203" t="s">
        <v>132</v>
      </c>
      <c r="D832" s="203"/>
      <c r="E832" s="203"/>
      <c r="F832" s="203"/>
      <c r="G832" s="203"/>
      <c r="H832" s="203"/>
      <c r="I832" s="227"/>
      <c r="J832" s="203"/>
      <c r="K832" s="203"/>
      <c r="L832" s="203"/>
      <c r="M832" s="203"/>
      <c r="N832" s="203"/>
      <c r="O832" s="203"/>
      <c r="P832" s="203"/>
      <c r="Q832" s="203"/>
      <c r="R832" s="203"/>
      <c r="S832" s="229"/>
      <c r="T832" s="203"/>
      <c r="U832" s="229">
        <v>188.53</v>
      </c>
    </row>
    <row r="833" spans="1:21" x14ac:dyDescent="0.25">
      <c r="A833" s="206"/>
      <c r="B833" s="206"/>
      <c r="C833" s="206"/>
      <c r="D833" s="206"/>
      <c r="E833" s="206"/>
      <c r="F833" s="206"/>
      <c r="G833" s="206" t="s">
        <v>380</v>
      </c>
      <c r="H833" s="206"/>
      <c r="I833" s="228">
        <v>43553</v>
      </c>
      <c r="J833" s="206"/>
      <c r="K833" s="206" t="s">
        <v>1431</v>
      </c>
      <c r="L833" s="206"/>
      <c r="M833" s="206" t="s">
        <v>388</v>
      </c>
      <c r="N833" s="206"/>
      <c r="O833" s="206" t="s">
        <v>1521</v>
      </c>
      <c r="P833" s="206"/>
      <c r="Q833" s="206" t="s">
        <v>106</v>
      </c>
      <c r="R833" s="206"/>
      <c r="S833" s="211">
        <v>0</v>
      </c>
      <c r="T833" s="206"/>
      <c r="U833" s="211">
        <f>ROUND(U832+S833,5)</f>
        <v>188.53</v>
      </c>
    </row>
    <row r="834" spans="1:21" x14ac:dyDescent="0.25">
      <c r="A834" s="206"/>
      <c r="B834" s="206"/>
      <c r="C834" s="206"/>
      <c r="D834" s="206"/>
      <c r="E834" s="206"/>
      <c r="F834" s="206"/>
      <c r="G834" s="206" t="s">
        <v>380</v>
      </c>
      <c r="H834" s="206"/>
      <c r="I834" s="228">
        <v>43553</v>
      </c>
      <c r="J834" s="206"/>
      <c r="K834" s="206" t="s">
        <v>1431</v>
      </c>
      <c r="L834" s="206"/>
      <c r="M834" s="206" t="s">
        <v>388</v>
      </c>
      <c r="N834" s="206"/>
      <c r="O834" s="206" t="s">
        <v>1522</v>
      </c>
      <c r="P834" s="206"/>
      <c r="Q834" s="206" t="s">
        <v>106</v>
      </c>
      <c r="R834" s="206"/>
      <c r="S834" s="211">
        <v>8.26</v>
      </c>
      <c r="T834" s="206"/>
      <c r="U834" s="211">
        <f>ROUND(U833+S834,5)</f>
        <v>196.79</v>
      </c>
    </row>
    <row r="835" spans="1:21" x14ac:dyDescent="0.25">
      <c r="A835" s="206"/>
      <c r="B835" s="206"/>
      <c r="C835" s="206"/>
      <c r="D835" s="206"/>
      <c r="E835" s="206"/>
      <c r="F835" s="206"/>
      <c r="G835" s="206" t="s">
        <v>380</v>
      </c>
      <c r="H835" s="206"/>
      <c r="I835" s="228">
        <v>43553</v>
      </c>
      <c r="J835" s="206"/>
      <c r="K835" s="206" t="s">
        <v>1431</v>
      </c>
      <c r="L835" s="206"/>
      <c r="M835" s="206" t="s">
        <v>388</v>
      </c>
      <c r="N835" s="206"/>
      <c r="O835" s="206" t="s">
        <v>1523</v>
      </c>
      <c r="P835" s="206"/>
      <c r="Q835" s="206" t="s">
        <v>106</v>
      </c>
      <c r="R835" s="206"/>
      <c r="S835" s="211">
        <v>12.76</v>
      </c>
      <c r="T835" s="206"/>
      <c r="U835" s="211">
        <f>ROUND(U834+S835,5)</f>
        <v>209.55</v>
      </c>
    </row>
    <row r="836" spans="1:21" ht="15.75" thickBot="1" x14ac:dyDescent="0.3">
      <c r="A836" s="206"/>
      <c r="B836" s="206"/>
      <c r="C836" s="206"/>
      <c r="D836" s="206"/>
      <c r="E836" s="206"/>
      <c r="F836" s="206"/>
      <c r="G836" s="206" t="s">
        <v>380</v>
      </c>
      <c r="H836" s="206"/>
      <c r="I836" s="228">
        <v>43553</v>
      </c>
      <c r="J836" s="206"/>
      <c r="K836" s="206" t="s">
        <v>1431</v>
      </c>
      <c r="L836" s="206"/>
      <c r="M836" s="206" t="s">
        <v>388</v>
      </c>
      <c r="N836" s="206"/>
      <c r="O836" s="206" t="s">
        <v>1524</v>
      </c>
      <c r="P836" s="206"/>
      <c r="Q836" s="206" t="s">
        <v>106</v>
      </c>
      <c r="R836" s="206"/>
      <c r="S836" s="213">
        <v>19.989999999999998</v>
      </c>
      <c r="T836" s="206"/>
      <c r="U836" s="213">
        <f>ROUND(U835+S836,5)</f>
        <v>229.54</v>
      </c>
    </row>
    <row r="837" spans="1:21" x14ac:dyDescent="0.25">
      <c r="A837" s="206"/>
      <c r="B837" s="206"/>
      <c r="C837" s="206" t="s">
        <v>628</v>
      </c>
      <c r="D837" s="206"/>
      <c r="E837" s="206"/>
      <c r="F837" s="206"/>
      <c r="G837" s="206"/>
      <c r="H837" s="206"/>
      <c r="I837" s="228"/>
      <c r="J837" s="206"/>
      <c r="K837" s="206"/>
      <c r="L837" s="206"/>
      <c r="M837" s="206"/>
      <c r="N837" s="206"/>
      <c r="O837" s="206"/>
      <c r="P837" s="206"/>
      <c r="Q837" s="206"/>
      <c r="R837" s="206"/>
      <c r="S837" s="211">
        <f>ROUND(SUM(S832:S836),5)</f>
        <v>41.01</v>
      </c>
      <c r="T837" s="206"/>
      <c r="U837" s="211">
        <f>U836</f>
        <v>229.54</v>
      </c>
    </row>
    <row r="838" spans="1:21" x14ac:dyDescent="0.25">
      <c r="A838" s="203"/>
      <c r="B838" s="203"/>
      <c r="C838" s="203" t="s">
        <v>133</v>
      </c>
      <c r="D838" s="203"/>
      <c r="E838" s="203"/>
      <c r="F838" s="203"/>
      <c r="G838" s="203"/>
      <c r="H838" s="203"/>
      <c r="I838" s="227"/>
      <c r="J838" s="203"/>
      <c r="K838" s="203"/>
      <c r="L838" s="203"/>
      <c r="M838" s="203"/>
      <c r="N838" s="203"/>
      <c r="O838" s="203"/>
      <c r="P838" s="203"/>
      <c r="Q838" s="203"/>
      <c r="R838" s="203"/>
      <c r="S838" s="229"/>
      <c r="T838" s="203"/>
      <c r="U838" s="229">
        <v>246.24</v>
      </c>
    </row>
    <row r="839" spans="1:21" ht="15.75" thickBot="1" x14ac:dyDescent="0.3">
      <c r="A839" s="222"/>
      <c r="B839" s="222"/>
      <c r="C839" s="222"/>
      <c r="D839" s="222"/>
      <c r="E839" s="206"/>
      <c r="F839" s="206"/>
      <c r="G839" s="206" t="s">
        <v>380</v>
      </c>
      <c r="H839" s="206"/>
      <c r="I839" s="228">
        <v>43555</v>
      </c>
      <c r="J839" s="206"/>
      <c r="K839" s="206" t="s">
        <v>1315</v>
      </c>
      <c r="L839" s="206"/>
      <c r="M839" s="206" t="s">
        <v>1045</v>
      </c>
      <c r="N839" s="206"/>
      <c r="O839" s="206" t="s">
        <v>1043</v>
      </c>
      <c r="P839" s="206"/>
      <c r="Q839" s="206" t="s">
        <v>114</v>
      </c>
      <c r="R839" s="206"/>
      <c r="S839" s="213">
        <v>36.15</v>
      </c>
      <c r="T839" s="206"/>
      <c r="U839" s="213">
        <f>ROUND(U838+S839,5)</f>
        <v>282.39</v>
      </c>
    </row>
    <row r="840" spans="1:21" x14ac:dyDescent="0.25">
      <c r="A840" s="206"/>
      <c r="B840" s="206"/>
      <c r="C840" s="206" t="s">
        <v>629</v>
      </c>
      <c r="D840" s="206"/>
      <c r="E840" s="206"/>
      <c r="F840" s="206"/>
      <c r="G840" s="206"/>
      <c r="H840" s="206"/>
      <c r="I840" s="228"/>
      <c r="J840" s="206"/>
      <c r="K840" s="206"/>
      <c r="L840" s="206"/>
      <c r="M840" s="206"/>
      <c r="N840" s="206"/>
      <c r="O840" s="206"/>
      <c r="P840" s="206"/>
      <c r="Q840" s="206"/>
      <c r="R840" s="206"/>
      <c r="S840" s="211">
        <f>ROUND(SUM(S838:S839),5)</f>
        <v>36.15</v>
      </c>
      <c r="T840" s="206"/>
      <c r="U840" s="211">
        <f>U839</f>
        <v>282.39</v>
      </c>
    </row>
    <row r="841" spans="1:21" x14ac:dyDescent="0.25">
      <c r="A841" s="203"/>
      <c r="B841" s="203"/>
      <c r="C841" s="203" t="s">
        <v>134</v>
      </c>
      <c r="D841" s="203"/>
      <c r="E841" s="203"/>
      <c r="F841" s="203"/>
      <c r="G841" s="203"/>
      <c r="H841" s="203"/>
      <c r="I841" s="227"/>
      <c r="J841" s="203"/>
      <c r="K841" s="203"/>
      <c r="L841" s="203"/>
      <c r="M841" s="203"/>
      <c r="N841" s="203"/>
      <c r="O841" s="203"/>
      <c r="P841" s="203"/>
      <c r="Q841" s="203"/>
      <c r="R841" s="203"/>
      <c r="S841" s="229"/>
      <c r="T841" s="203"/>
      <c r="U841" s="229">
        <v>0</v>
      </c>
    </row>
    <row r="842" spans="1:21" x14ac:dyDescent="0.25">
      <c r="A842" s="206"/>
      <c r="B842" s="206"/>
      <c r="C842" s="206" t="s">
        <v>630</v>
      </c>
      <c r="D842" s="206"/>
      <c r="E842" s="206"/>
      <c r="F842" s="206"/>
      <c r="G842" s="206"/>
      <c r="H842" s="206"/>
      <c r="I842" s="228"/>
      <c r="J842" s="206"/>
      <c r="K842" s="206"/>
      <c r="L842" s="206"/>
      <c r="M842" s="206"/>
      <c r="N842" s="206"/>
      <c r="O842" s="206"/>
      <c r="P842" s="206"/>
      <c r="Q842" s="206"/>
      <c r="R842" s="206"/>
      <c r="S842" s="211"/>
      <c r="T842" s="206"/>
      <c r="U842" s="211">
        <f>U841</f>
        <v>0</v>
      </c>
    </row>
    <row r="843" spans="1:21" x14ac:dyDescent="0.25">
      <c r="A843" s="203"/>
      <c r="B843" s="203"/>
      <c r="C843" s="203" t="s">
        <v>135</v>
      </c>
      <c r="D843" s="203"/>
      <c r="E843" s="203"/>
      <c r="F843" s="203"/>
      <c r="G843" s="203"/>
      <c r="H843" s="203"/>
      <c r="I843" s="227"/>
      <c r="J843" s="203"/>
      <c r="K843" s="203"/>
      <c r="L843" s="203"/>
      <c r="M843" s="203"/>
      <c r="N843" s="203"/>
      <c r="O843" s="203"/>
      <c r="P843" s="203"/>
      <c r="Q843" s="203"/>
      <c r="R843" s="203"/>
      <c r="S843" s="229"/>
      <c r="T843" s="203"/>
      <c r="U843" s="229">
        <v>18752.25</v>
      </c>
    </row>
    <row r="844" spans="1:21" x14ac:dyDescent="0.25">
      <c r="A844" s="203"/>
      <c r="B844" s="203"/>
      <c r="C844" s="203"/>
      <c r="D844" s="203" t="s">
        <v>136</v>
      </c>
      <c r="E844" s="203"/>
      <c r="F844" s="203"/>
      <c r="G844" s="203"/>
      <c r="H844" s="203"/>
      <c r="I844" s="227"/>
      <c r="J844" s="203"/>
      <c r="K844" s="203"/>
      <c r="L844" s="203"/>
      <c r="M844" s="203"/>
      <c r="N844" s="203"/>
      <c r="O844" s="203"/>
      <c r="P844" s="203"/>
      <c r="Q844" s="203"/>
      <c r="R844" s="203"/>
      <c r="S844" s="229"/>
      <c r="T844" s="203"/>
      <c r="U844" s="229">
        <v>600</v>
      </c>
    </row>
    <row r="845" spans="1:21" x14ac:dyDescent="0.25">
      <c r="A845" s="206"/>
      <c r="B845" s="206"/>
      <c r="C845" s="206"/>
      <c r="D845" s="206" t="s">
        <v>631</v>
      </c>
      <c r="E845" s="206"/>
      <c r="F845" s="206"/>
      <c r="G845" s="206"/>
      <c r="H845" s="206"/>
      <c r="I845" s="228"/>
      <c r="J845" s="206"/>
      <c r="K845" s="206"/>
      <c r="L845" s="206"/>
      <c r="M845" s="206"/>
      <c r="N845" s="206"/>
      <c r="O845" s="206"/>
      <c r="P845" s="206"/>
      <c r="Q845" s="206"/>
      <c r="R845" s="206"/>
      <c r="S845" s="211"/>
      <c r="T845" s="206"/>
      <c r="U845" s="211">
        <f>U844</f>
        <v>600</v>
      </c>
    </row>
    <row r="846" spans="1:21" x14ac:dyDescent="0.25">
      <c r="A846" s="203"/>
      <c r="B846" s="203"/>
      <c r="C846" s="203"/>
      <c r="D846" s="203" t="s">
        <v>137</v>
      </c>
      <c r="E846" s="203"/>
      <c r="F846" s="203"/>
      <c r="G846" s="203"/>
      <c r="H846" s="203"/>
      <c r="I846" s="227"/>
      <c r="J846" s="203"/>
      <c r="K846" s="203"/>
      <c r="L846" s="203"/>
      <c r="M846" s="203"/>
      <c r="N846" s="203"/>
      <c r="O846" s="203"/>
      <c r="P846" s="203"/>
      <c r="Q846" s="203"/>
      <c r="R846" s="203"/>
      <c r="S846" s="229"/>
      <c r="T846" s="203"/>
      <c r="U846" s="229">
        <v>950</v>
      </c>
    </row>
    <row r="847" spans="1:21" x14ac:dyDescent="0.25">
      <c r="A847" s="206"/>
      <c r="B847" s="206"/>
      <c r="C847" s="206"/>
      <c r="D847" s="206" t="s">
        <v>632</v>
      </c>
      <c r="E847" s="206"/>
      <c r="F847" s="206"/>
      <c r="G847" s="206"/>
      <c r="H847" s="206"/>
      <c r="I847" s="228"/>
      <c r="J847" s="206"/>
      <c r="K847" s="206"/>
      <c r="L847" s="206"/>
      <c r="M847" s="206"/>
      <c r="N847" s="206"/>
      <c r="O847" s="206"/>
      <c r="P847" s="206"/>
      <c r="Q847" s="206"/>
      <c r="R847" s="206"/>
      <c r="S847" s="211"/>
      <c r="T847" s="206"/>
      <c r="U847" s="211">
        <f>U846</f>
        <v>950</v>
      </c>
    </row>
    <row r="848" spans="1:21" x14ac:dyDescent="0.25">
      <c r="A848" s="203"/>
      <c r="B848" s="203"/>
      <c r="C848" s="203"/>
      <c r="D848" s="203" t="s">
        <v>138</v>
      </c>
      <c r="E848" s="203"/>
      <c r="F848" s="203"/>
      <c r="G848" s="203"/>
      <c r="H848" s="203"/>
      <c r="I848" s="227"/>
      <c r="J848" s="203"/>
      <c r="K848" s="203"/>
      <c r="L848" s="203"/>
      <c r="M848" s="203"/>
      <c r="N848" s="203"/>
      <c r="O848" s="203"/>
      <c r="P848" s="203"/>
      <c r="Q848" s="203"/>
      <c r="R848" s="203"/>
      <c r="S848" s="229"/>
      <c r="T848" s="203"/>
      <c r="U848" s="229">
        <v>16204.65</v>
      </c>
    </row>
    <row r="849" spans="1:21" ht="15.75" thickBot="1" x14ac:dyDescent="0.3">
      <c r="A849" s="222"/>
      <c r="B849" s="222"/>
      <c r="C849" s="222"/>
      <c r="D849" s="222"/>
      <c r="E849" s="206"/>
      <c r="F849" s="206"/>
      <c r="G849" s="206" t="s">
        <v>457</v>
      </c>
      <c r="H849" s="206"/>
      <c r="I849" s="228">
        <v>43525</v>
      </c>
      <c r="J849" s="206"/>
      <c r="K849" s="206" t="s">
        <v>1325</v>
      </c>
      <c r="L849" s="206"/>
      <c r="M849" s="206" t="s">
        <v>1102</v>
      </c>
      <c r="N849" s="206"/>
      <c r="O849" s="206" t="s">
        <v>1242</v>
      </c>
      <c r="P849" s="206"/>
      <c r="Q849" s="206" t="s">
        <v>321</v>
      </c>
      <c r="R849" s="206"/>
      <c r="S849" s="213">
        <v>855.5</v>
      </c>
      <c r="T849" s="206"/>
      <c r="U849" s="213">
        <f>ROUND(U848+S849,5)</f>
        <v>17060.150000000001</v>
      </c>
    </row>
    <row r="850" spans="1:21" x14ac:dyDescent="0.25">
      <c r="A850" s="206"/>
      <c r="B850" s="206"/>
      <c r="C850" s="206"/>
      <c r="D850" s="206" t="s">
        <v>633</v>
      </c>
      <c r="E850" s="206"/>
      <c r="F850" s="206"/>
      <c r="G850" s="206"/>
      <c r="H850" s="206"/>
      <c r="I850" s="228"/>
      <c r="J850" s="206"/>
      <c r="K850" s="206"/>
      <c r="L850" s="206"/>
      <c r="M850" s="206"/>
      <c r="N850" s="206"/>
      <c r="O850" s="206"/>
      <c r="P850" s="206"/>
      <c r="Q850" s="206"/>
      <c r="R850" s="206"/>
      <c r="S850" s="211">
        <f>ROUND(SUM(S848:S849),5)</f>
        <v>855.5</v>
      </c>
      <c r="T850" s="206"/>
      <c r="U850" s="211">
        <f>U849</f>
        <v>17060.150000000001</v>
      </c>
    </row>
    <row r="851" spans="1:21" x14ac:dyDescent="0.25">
      <c r="A851" s="203"/>
      <c r="B851" s="203"/>
      <c r="C851" s="203"/>
      <c r="D851" s="203" t="s">
        <v>139</v>
      </c>
      <c r="E851" s="203"/>
      <c r="F851" s="203"/>
      <c r="G851" s="203"/>
      <c r="H851" s="203"/>
      <c r="I851" s="227"/>
      <c r="J851" s="203"/>
      <c r="K851" s="203"/>
      <c r="L851" s="203"/>
      <c r="M851" s="203"/>
      <c r="N851" s="203"/>
      <c r="O851" s="203"/>
      <c r="P851" s="203"/>
      <c r="Q851" s="203"/>
      <c r="R851" s="203"/>
      <c r="S851" s="229"/>
      <c r="T851" s="203"/>
      <c r="U851" s="229">
        <v>997.6</v>
      </c>
    </row>
    <row r="852" spans="1:21" x14ac:dyDescent="0.25">
      <c r="A852" s="206"/>
      <c r="B852" s="206"/>
      <c r="C852" s="206"/>
      <c r="D852" s="206" t="s">
        <v>634</v>
      </c>
      <c r="E852" s="206"/>
      <c r="F852" s="206"/>
      <c r="G852" s="206"/>
      <c r="H852" s="206"/>
      <c r="I852" s="228"/>
      <c r="J852" s="206"/>
      <c r="K852" s="206"/>
      <c r="L852" s="206"/>
      <c r="M852" s="206"/>
      <c r="N852" s="206"/>
      <c r="O852" s="206"/>
      <c r="P852" s="206"/>
      <c r="Q852" s="206"/>
      <c r="R852" s="206"/>
      <c r="S852" s="211"/>
      <c r="T852" s="206"/>
      <c r="U852" s="211">
        <f>U851</f>
        <v>997.6</v>
      </c>
    </row>
    <row r="853" spans="1:21" x14ac:dyDescent="0.25">
      <c r="A853" s="203"/>
      <c r="B853" s="203"/>
      <c r="C853" s="203"/>
      <c r="D853" s="203" t="s">
        <v>140</v>
      </c>
      <c r="E853" s="203"/>
      <c r="F853" s="203"/>
      <c r="G853" s="203"/>
      <c r="H853" s="203"/>
      <c r="I853" s="227"/>
      <c r="J853" s="203"/>
      <c r="K853" s="203"/>
      <c r="L853" s="203"/>
      <c r="M853" s="203"/>
      <c r="N853" s="203"/>
      <c r="O853" s="203"/>
      <c r="P853" s="203"/>
      <c r="Q853" s="203"/>
      <c r="R853" s="203"/>
      <c r="S853" s="229"/>
      <c r="T853" s="203"/>
      <c r="U853" s="229">
        <v>0</v>
      </c>
    </row>
    <row r="854" spans="1:21" x14ac:dyDescent="0.25">
      <c r="A854" s="206"/>
      <c r="B854" s="206"/>
      <c r="C854" s="206"/>
      <c r="D854" s="206" t="s">
        <v>635</v>
      </c>
      <c r="E854" s="206"/>
      <c r="F854" s="206"/>
      <c r="G854" s="206"/>
      <c r="H854" s="206"/>
      <c r="I854" s="228"/>
      <c r="J854" s="206"/>
      <c r="K854" s="206"/>
      <c r="L854" s="206"/>
      <c r="M854" s="206"/>
      <c r="N854" s="206"/>
      <c r="O854" s="206"/>
      <c r="P854" s="206"/>
      <c r="Q854" s="206"/>
      <c r="R854" s="206"/>
      <c r="S854" s="211"/>
      <c r="T854" s="206"/>
      <c r="U854" s="211">
        <f>U853</f>
        <v>0</v>
      </c>
    </row>
    <row r="855" spans="1:21" x14ac:dyDescent="0.25">
      <c r="A855" s="203"/>
      <c r="B855" s="203"/>
      <c r="C855" s="203"/>
      <c r="D855" s="203" t="s">
        <v>636</v>
      </c>
      <c r="E855" s="203"/>
      <c r="F855" s="203"/>
      <c r="G855" s="203"/>
      <c r="H855" s="203"/>
      <c r="I855" s="227"/>
      <c r="J855" s="203"/>
      <c r="K855" s="203"/>
      <c r="L855" s="203"/>
      <c r="M855" s="203"/>
      <c r="N855" s="203"/>
      <c r="O855" s="203"/>
      <c r="P855" s="203"/>
      <c r="Q855" s="203"/>
      <c r="R855" s="203"/>
      <c r="S855" s="229"/>
      <c r="T855" s="203"/>
      <c r="U855" s="229">
        <v>0</v>
      </c>
    </row>
    <row r="856" spans="1:21" x14ac:dyDescent="0.25">
      <c r="A856" s="206"/>
      <c r="B856" s="206"/>
      <c r="C856" s="206"/>
      <c r="D856" s="206" t="s">
        <v>637</v>
      </c>
      <c r="E856" s="206"/>
      <c r="F856" s="206"/>
      <c r="G856" s="206"/>
      <c r="H856" s="206"/>
      <c r="I856" s="228"/>
      <c r="J856" s="206"/>
      <c r="K856" s="206"/>
      <c r="L856" s="206"/>
      <c r="M856" s="206"/>
      <c r="N856" s="206"/>
      <c r="O856" s="206"/>
      <c r="P856" s="206"/>
      <c r="Q856" s="206"/>
      <c r="R856" s="206"/>
      <c r="S856" s="211"/>
      <c r="T856" s="206"/>
      <c r="U856" s="211">
        <f>U855</f>
        <v>0</v>
      </c>
    </row>
    <row r="857" spans="1:21" x14ac:dyDescent="0.25">
      <c r="A857" s="203"/>
      <c r="B857" s="203"/>
      <c r="C857" s="203"/>
      <c r="D857" s="203" t="s">
        <v>141</v>
      </c>
      <c r="E857" s="203"/>
      <c r="F857" s="203"/>
      <c r="G857" s="203"/>
      <c r="H857" s="203"/>
      <c r="I857" s="227"/>
      <c r="J857" s="203"/>
      <c r="K857" s="203"/>
      <c r="L857" s="203"/>
      <c r="M857" s="203"/>
      <c r="N857" s="203"/>
      <c r="O857" s="203"/>
      <c r="P857" s="203"/>
      <c r="Q857" s="203"/>
      <c r="R857" s="203"/>
      <c r="S857" s="229"/>
      <c r="T857" s="203"/>
      <c r="U857" s="229">
        <v>0</v>
      </c>
    </row>
    <row r="858" spans="1:21" x14ac:dyDescent="0.25">
      <c r="A858" s="206"/>
      <c r="B858" s="206"/>
      <c r="C858" s="206"/>
      <c r="D858" s="206" t="s">
        <v>638</v>
      </c>
      <c r="E858" s="206"/>
      <c r="F858" s="206"/>
      <c r="G858" s="206"/>
      <c r="H858" s="206"/>
      <c r="I858" s="228"/>
      <c r="J858" s="206"/>
      <c r="K858" s="206"/>
      <c r="L858" s="206"/>
      <c r="M858" s="206"/>
      <c r="N858" s="206"/>
      <c r="O858" s="206"/>
      <c r="P858" s="206"/>
      <c r="Q858" s="206"/>
      <c r="R858" s="206"/>
      <c r="S858" s="211"/>
      <c r="T858" s="206"/>
      <c r="U858" s="211">
        <f>U857</f>
        <v>0</v>
      </c>
    </row>
    <row r="859" spans="1:21" x14ac:dyDescent="0.25">
      <c r="A859" s="203"/>
      <c r="B859" s="203"/>
      <c r="C859" s="203"/>
      <c r="D859" s="203" t="s">
        <v>142</v>
      </c>
      <c r="E859" s="203"/>
      <c r="F859" s="203"/>
      <c r="G859" s="203"/>
      <c r="H859" s="203"/>
      <c r="I859" s="227"/>
      <c r="J859" s="203"/>
      <c r="K859" s="203"/>
      <c r="L859" s="203"/>
      <c r="M859" s="203"/>
      <c r="N859" s="203"/>
      <c r="O859" s="203"/>
      <c r="P859" s="203"/>
      <c r="Q859" s="203"/>
      <c r="R859" s="203"/>
      <c r="S859" s="229"/>
      <c r="T859" s="203"/>
      <c r="U859" s="229">
        <v>0</v>
      </c>
    </row>
    <row r="860" spans="1:21" ht="15.75" thickBot="1" x14ac:dyDescent="0.3">
      <c r="A860" s="206"/>
      <c r="B860" s="206"/>
      <c r="C860" s="206"/>
      <c r="D860" s="206" t="s">
        <v>639</v>
      </c>
      <c r="E860" s="206"/>
      <c r="F860" s="206"/>
      <c r="G860" s="206"/>
      <c r="H860" s="206"/>
      <c r="I860" s="228"/>
      <c r="J860" s="206"/>
      <c r="K860" s="206"/>
      <c r="L860" s="206"/>
      <c r="M860" s="206"/>
      <c r="N860" s="206"/>
      <c r="O860" s="206"/>
      <c r="P860" s="206"/>
      <c r="Q860" s="206"/>
      <c r="R860" s="206"/>
      <c r="S860" s="213"/>
      <c r="T860" s="206"/>
      <c r="U860" s="213">
        <f>U859</f>
        <v>0</v>
      </c>
    </row>
    <row r="861" spans="1:21" x14ac:dyDescent="0.25">
      <c r="A861" s="206"/>
      <c r="B861" s="206"/>
      <c r="C861" s="206" t="s">
        <v>143</v>
      </c>
      <c r="D861" s="206"/>
      <c r="E861" s="206"/>
      <c r="F861" s="206"/>
      <c r="G861" s="206"/>
      <c r="H861" s="206"/>
      <c r="I861" s="228"/>
      <c r="J861" s="206"/>
      <c r="K861" s="206"/>
      <c r="L861" s="206"/>
      <c r="M861" s="206"/>
      <c r="N861" s="206"/>
      <c r="O861" s="206"/>
      <c r="P861" s="206"/>
      <c r="Q861" s="206"/>
      <c r="R861" s="206"/>
      <c r="S861" s="211">
        <f>ROUND(S845+S847+S850+S852+S854+S856+S858+S860,5)</f>
        <v>855.5</v>
      </c>
      <c r="T861" s="206"/>
      <c r="U861" s="211">
        <f>ROUND(U845+U847+U850+U852+U854+U856+U858+U860,5)</f>
        <v>19607.75</v>
      </c>
    </row>
    <row r="862" spans="1:21" x14ac:dyDescent="0.25">
      <c r="A862" s="203"/>
      <c r="B862" s="203"/>
      <c r="C862" s="203" t="s">
        <v>640</v>
      </c>
      <c r="D862" s="203"/>
      <c r="E862" s="203"/>
      <c r="F862" s="203"/>
      <c r="G862" s="203"/>
      <c r="H862" s="203"/>
      <c r="I862" s="227"/>
      <c r="J862" s="203"/>
      <c r="K862" s="203"/>
      <c r="L862" s="203"/>
      <c r="M862" s="203"/>
      <c r="N862" s="203"/>
      <c r="O862" s="203"/>
      <c r="P862" s="203"/>
      <c r="Q862" s="203"/>
      <c r="R862" s="203"/>
      <c r="S862" s="229"/>
      <c r="T862" s="203"/>
      <c r="U862" s="229">
        <v>0</v>
      </c>
    </row>
    <row r="863" spans="1:21" x14ac:dyDescent="0.25">
      <c r="A863" s="206"/>
      <c r="B863" s="206"/>
      <c r="C863" s="206" t="s">
        <v>641</v>
      </c>
      <c r="D863" s="206"/>
      <c r="E863" s="206"/>
      <c r="F863" s="206"/>
      <c r="G863" s="206"/>
      <c r="H863" s="206"/>
      <c r="I863" s="228"/>
      <c r="J863" s="206"/>
      <c r="K863" s="206"/>
      <c r="L863" s="206"/>
      <c r="M863" s="206"/>
      <c r="N863" s="206"/>
      <c r="O863" s="206"/>
      <c r="P863" s="206"/>
      <c r="Q863" s="206"/>
      <c r="R863" s="206"/>
      <c r="S863" s="211"/>
      <c r="T863" s="206"/>
      <c r="U863" s="211">
        <f>U862</f>
        <v>0</v>
      </c>
    </row>
    <row r="864" spans="1:21" x14ac:dyDescent="0.25">
      <c r="A864" s="203"/>
      <c r="B864" s="203"/>
      <c r="C864" s="203" t="s">
        <v>144</v>
      </c>
      <c r="D864" s="203"/>
      <c r="E864" s="203"/>
      <c r="F864" s="203"/>
      <c r="G864" s="203"/>
      <c r="H864" s="203"/>
      <c r="I864" s="227"/>
      <c r="J864" s="203"/>
      <c r="K864" s="203"/>
      <c r="L864" s="203"/>
      <c r="M864" s="203"/>
      <c r="N864" s="203"/>
      <c r="O864" s="203"/>
      <c r="P864" s="203"/>
      <c r="Q864" s="203"/>
      <c r="R864" s="203"/>
      <c r="S864" s="229"/>
      <c r="T864" s="203"/>
      <c r="U864" s="229">
        <v>366.93</v>
      </c>
    </row>
    <row r="865" spans="1:21" ht="15.75" thickBot="1" x14ac:dyDescent="0.3">
      <c r="A865" s="222"/>
      <c r="B865" s="222"/>
      <c r="C865" s="222"/>
      <c r="D865" s="222"/>
      <c r="E865" s="206"/>
      <c r="F865" s="206"/>
      <c r="G865" s="206" t="s">
        <v>457</v>
      </c>
      <c r="H865" s="206"/>
      <c r="I865" s="228">
        <v>43551</v>
      </c>
      <c r="J865" s="206"/>
      <c r="K865" s="206" t="s">
        <v>1386</v>
      </c>
      <c r="L865" s="206"/>
      <c r="M865" s="206" t="s">
        <v>1303</v>
      </c>
      <c r="N865" s="206"/>
      <c r="O865" s="206" t="s">
        <v>1389</v>
      </c>
      <c r="P865" s="206"/>
      <c r="Q865" s="206" t="s">
        <v>321</v>
      </c>
      <c r="R865" s="206"/>
      <c r="S865" s="213">
        <v>57.75</v>
      </c>
      <c r="T865" s="206"/>
      <c r="U865" s="213">
        <f>ROUND(U864+S865,5)</f>
        <v>424.68</v>
      </c>
    </row>
    <row r="866" spans="1:21" x14ac:dyDescent="0.25">
      <c r="A866" s="206"/>
      <c r="B866" s="206"/>
      <c r="C866" s="206" t="s">
        <v>642</v>
      </c>
      <c r="D866" s="206"/>
      <c r="E866" s="206"/>
      <c r="F866" s="206"/>
      <c r="G866" s="206"/>
      <c r="H866" s="206"/>
      <c r="I866" s="228"/>
      <c r="J866" s="206"/>
      <c r="K866" s="206"/>
      <c r="L866" s="206"/>
      <c r="M866" s="206"/>
      <c r="N866" s="206"/>
      <c r="O866" s="206"/>
      <c r="P866" s="206"/>
      <c r="Q866" s="206"/>
      <c r="R866" s="206"/>
      <c r="S866" s="211">
        <f>ROUND(SUM(S864:S865),5)</f>
        <v>57.75</v>
      </c>
      <c r="T866" s="206"/>
      <c r="U866" s="211">
        <f>U865</f>
        <v>424.68</v>
      </c>
    </row>
    <row r="867" spans="1:21" x14ac:dyDescent="0.25">
      <c r="A867" s="203"/>
      <c r="B867" s="203"/>
      <c r="C867" s="203" t="s">
        <v>643</v>
      </c>
      <c r="D867" s="203"/>
      <c r="E867" s="203"/>
      <c r="F867" s="203"/>
      <c r="G867" s="203"/>
      <c r="H867" s="203"/>
      <c r="I867" s="227"/>
      <c r="J867" s="203"/>
      <c r="K867" s="203"/>
      <c r="L867" s="203"/>
      <c r="M867" s="203"/>
      <c r="N867" s="203"/>
      <c r="O867" s="203"/>
      <c r="P867" s="203"/>
      <c r="Q867" s="203"/>
      <c r="R867" s="203"/>
      <c r="S867" s="229"/>
      <c r="T867" s="203"/>
      <c r="U867" s="229">
        <v>0</v>
      </c>
    </row>
    <row r="868" spans="1:21" x14ac:dyDescent="0.25">
      <c r="A868" s="206"/>
      <c r="B868" s="206"/>
      <c r="C868" s="206" t="s">
        <v>644</v>
      </c>
      <c r="D868" s="206"/>
      <c r="E868" s="206"/>
      <c r="F868" s="206"/>
      <c r="G868" s="206"/>
      <c r="H868" s="206"/>
      <c r="I868" s="228"/>
      <c r="J868" s="206"/>
      <c r="K868" s="206"/>
      <c r="L868" s="206"/>
      <c r="M868" s="206"/>
      <c r="N868" s="206"/>
      <c r="O868" s="206"/>
      <c r="P868" s="206"/>
      <c r="Q868" s="206"/>
      <c r="R868" s="206"/>
      <c r="S868" s="211"/>
      <c r="T868" s="206"/>
      <c r="U868" s="211">
        <f>U867</f>
        <v>0</v>
      </c>
    </row>
    <row r="869" spans="1:21" x14ac:dyDescent="0.25">
      <c r="A869" s="203"/>
      <c r="B869" s="203"/>
      <c r="C869" s="203" t="s">
        <v>145</v>
      </c>
      <c r="D869" s="203"/>
      <c r="E869" s="203"/>
      <c r="F869" s="203"/>
      <c r="G869" s="203"/>
      <c r="H869" s="203"/>
      <c r="I869" s="227"/>
      <c r="J869" s="203"/>
      <c r="K869" s="203"/>
      <c r="L869" s="203"/>
      <c r="M869" s="203"/>
      <c r="N869" s="203"/>
      <c r="O869" s="203"/>
      <c r="P869" s="203"/>
      <c r="Q869" s="203"/>
      <c r="R869" s="203"/>
      <c r="S869" s="229"/>
      <c r="T869" s="203"/>
      <c r="U869" s="229">
        <v>1667.5</v>
      </c>
    </row>
    <row r="870" spans="1:21" x14ac:dyDescent="0.25">
      <c r="A870" s="206"/>
      <c r="B870" s="206"/>
      <c r="C870" s="206" t="s">
        <v>645</v>
      </c>
      <c r="D870" s="206"/>
      <c r="E870" s="206"/>
      <c r="F870" s="206"/>
      <c r="G870" s="206"/>
      <c r="H870" s="206"/>
      <c r="I870" s="228"/>
      <c r="J870" s="206"/>
      <c r="K870" s="206"/>
      <c r="L870" s="206"/>
      <c r="M870" s="206"/>
      <c r="N870" s="206"/>
      <c r="O870" s="206"/>
      <c r="P870" s="206"/>
      <c r="Q870" s="206"/>
      <c r="R870" s="206"/>
      <c r="S870" s="211"/>
      <c r="T870" s="206"/>
      <c r="U870" s="211">
        <f>U869</f>
        <v>1667.5</v>
      </c>
    </row>
    <row r="871" spans="1:21" x14ac:dyDescent="0.25">
      <c r="A871" s="203"/>
      <c r="B871" s="203"/>
      <c r="C871" s="203" t="s">
        <v>646</v>
      </c>
      <c r="D871" s="203"/>
      <c r="E871" s="203"/>
      <c r="F871" s="203"/>
      <c r="G871" s="203"/>
      <c r="H871" s="203"/>
      <c r="I871" s="227"/>
      <c r="J871" s="203"/>
      <c r="K871" s="203"/>
      <c r="L871" s="203"/>
      <c r="M871" s="203"/>
      <c r="N871" s="203"/>
      <c r="O871" s="203"/>
      <c r="P871" s="203"/>
      <c r="Q871" s="203"/>
      <c r="R871" s="203"/>
      <c r="S871" s="229"/>
      <c r="T871" s="203"/>
      <c r="U871" s="229">
        <v>0</v>
      </c>
    </row>
    <row r="872" spans="1:21" ht="15.75" thickBot="1" x14ac:dyDescent="0.3">
      <c r="A872" s="206"/>
      <c r="B872" s="206"/>
      <c r="C872" s="206" t="s">
        <v>647</v>
      </c>
      <c r="D872" s="206"/>
      <c r="E872" s="206"/>
      <c r="F872" s="206"/>
      <c r="G872" s="206"/>
      <c r="H872" s="206"/>
      <c r="I872" s="228"/>
      <c r="J872" s="206"/>
      <c r="K872" s="206"/>
      <c r="L872" s="206"/>
      <c r="M872" s="206"/>
      <c r="N872" s="206"/>
      <c r="O872" s="206"/>
      <c r="P872" s="206"/>
      <c r="Q872" s="206"/>
      <c r="R872" s="206"/>
      <c r="S872" s="213"/>
      <c r="T872" s="206"/>
      <c r="U872" s="213">
        <f>U871</f>
        <v>0</v>
      </c>
    </row>
    <row r="873" spans="1:21" x14ac:dyDescent="0.25">
      <c r="A873" s="206"/>
      <c r="B873" s="206" t="s">
        <v>146</v>
      </c>
      <c r="C873" s="206"/>
      <c r="D873" s="206"/>
      <c r="E873" s="206"/>
      <c r="F873" s="206"/>
      <c r="G873" s="206"/>
      <c r="H873" s="206"/>
      <c r="I873" s="228"/>
      <c r="J873" s="206"/>
      <c r="K873" s="206"/>
      <c r="L873" s="206"/>
      <c r="M873" s="206"/>
      <c r="N873" s="206"/>
      <c r="O873" s="206"/>
      <c r="P873" s="206"/>
      <c r="Q873" s="206"/>
      <c r="R873" s="206"/>
      <c r="S873" s="211">
        <f>ROUND(S805+S808+S811+S813+S818+S822+S826+S831+S837+S840+S842+S861+S863+S866+S868+S870+S872,5)</f>
        <v>9727.6</v>
      </c>
      <c r="T873" s="206"/>
      <c r="U873" s="211">
        <f>ROUND(U805+U808+U811+U813+U818+U822+U826+U831+U837+U840+U842+U861+U863+U866+U868+U870+U872,5)</f>
        <v>101733.48</v>
      </c>
    </row>
    <row r="874" spans="1:21" x14ac:dyDescent="0.25">
      <c r="A874" s="203"/>
      <c r="B874" s="203" t="s">
        <v>147</v>
      </c>
      <c r="C874" s="203"/>
      <c r="D874" s="203"/>
      <c r="E874" s="203"/>
      <c r="F874" s="203"/>
      <c r="G874" s="203"/>
      <c r="H874" s="203"/>
      <c r="I874" s="227"/>
      <c r="J874" s="203"/>
      <c r="K874" s="203"/>
      <c r="L874" s="203"/>
      <c r="M874" s="203"/>
      <c r="N874" s="203"/>
      <c r="O874" s="203"/>
      <c r="P874" s="203"/>
      <c r="Q874" s="203"/>
      <c r="R874" s="203"/>
      <c r="S874" s="229"/>
      <c r="T874" s="203"/>
      <c r="U874" s="229">
        <v>185191.32</v>
      </c>
    </row>
    <row r="875" spans="1:21" x14ac:dyDescent="0.25">
      <c r="A875" s="203"/>
      <c r="B875" s="203"/>
      <c r="C875" s="203" t="s">
        <v>648</v>
      </c>
      <c r="D875" s="203"/>
      <c r="E875" s="203"/>
      <c r="F875" s="203"/>
      <c r="G875" s="203"/>
      <c r="H875" s="203"/>
      <c r="I875" s="227"/>
      <c r="J875" s="203"/>
      <c r="K875" s="203"/>
      <c r="L875" s="203"/>
      <c r="M875" s="203"/>
      <c r="N875" s="203"/>
      <c r="O875" s="203"/>
      <c r="P875" s="203"/>
      <c r="Q875" s="203"/>
      <c r="R875" s="203"/>
      <c r="S875" s="229"/>
      <c r="T875" s="203"/>
      <c r="U875" s="229">
        <v>0</v>
      </c>
    </row>
    <row r="876" spans="1:21" x14ac:dyDescent="0.25">
      <c r="A876" s="206"/>
      <c r="B876" s="206"/>
      <c r="C876" s="206" t="s">
        <v>649</v>
      </c>
      <c r="D876" s="206"/>
      <c r="E876" s="206"/>
      <c r="F876" s="206"/>
      <c r="G876" s="206"/>
      <c r="H876" s="206"/>
      <c r="I876" s="228"/>
      <c r="J876" s="206"/>
      <c r="K876" s="206"/>
      <c r="L876" s="206"/>
      <c r="M876" s="206"/>
      <c r="N876" s="206"/>
      <c r="O876" s="206"/>
      <c r="P876" s="206"/>
      <c r="Q876" s="206"/>
      <c r="R876" s="206"/>
      <c r="S876" s="211"/>
      <c r="T876" s="206"/>
      <c r="U876" s="211">
        <f>U875</f>
        <v>0</v>
      </c>
    </row>
    <row r="877" spans="1:21" x14ac:dyDescent="0.25">
      <c r="A877" s="203"/>
      <c r="B877" s="203"/>
      <c r="C877" s="203" t="s">
        <v>650</v>
      </c>
      <c r="D877" s="203"/>
      <c r="E877" s="203"/>
      <c r="F877" s="203"/>
      <c r="G877" s="203"/>
      <c r="H877" s="203"/>
      <c r="I877" s="227"/>
      <c r="J877" s="203"/>
      <c r="K877" s="203"/>
      <c r="L877" s="203"/>
      <c r="M877" s="203"/>
      <c r="N877" s="203"/>
      <c r="O877" s="203"/>
      <c r="P877" s="203"/>
      <c r="Q877" s="203"/>
      <c r="R877" s="203"/>
      <c r="S877" s="229"/>
      <c r="T877" s="203"/>
      <c r="U877" s="229">
        <v>0</v>
      </c>
    </row>
    <row r="878" spans="1:21" x14ac:dyDescent="0.25">
      <c r="A878" s="206"/>
      <c r="B878" s="206"/>
      <c r="C878" s="206" t="s">
        <v>651</v>
      </c>
      <c r="D878" s="206"/>
      <c r="E878" s="206"/>
      <c r="F878" s="206"/>
      <c r="G878" s="206"/>
      <c r="H878" s="206"/>
      <c r="I878" s="228"/>
      <c r="J878" s="206"/>
      <c r="K878" s="206"/>
      <c r="L878" s="206"/>
      <c r="M878" s="206"/>
      <c r="N878" s="206"/>
      <c r="O878" s="206"/>
      <c r="P878" s="206"/>
      <c r="Q878" s="206"/>
      <c r="R878" s="206"/>
      <c r="S878" s="211"/>
      <c r="T878" s="206"/>
      <c r="U878" s="211">
        <f>U877</f>
        <v>0</v>
      </c>
    </row>
    <row r="879" spans="1:21" x14ac:dyDescent="0.25">
      <c r="A879" s="203"/>
      <c r="B879" s="203"/>
      <c r="C879" s="203" t="s">
        <v>148</v>
      </c>
      <c r="D879" s="203"/>
      <c r="E879" s="203"/>
      <c r="F879" s="203"/>
      <c r="G879" s="203"/>
      <c r="H879" s="203"/>
      <c r="I879" s="227"/>
      <c r="J879" s="203"/>
      <c r="K879" s="203"/>
      <c r="L879" s="203"/>
      <c r="M879" s="203"/>
      <c r="N879" s="203"/>
      <c r="O879" s="203"/>
      <c r="P879" s="203"/>
      <c r="Q879" s="203"/>
      <c r="R879" s="203"/>
      <c r="S879" s="229"/>
      <c r="T879" s="203"/>
      <c r="U879" s="229">
        <v>146525.21</v>
      </c>
    </row>
    <row r="880" spans="1:21" x14ac:dyDescent="0.25">
      <c r="A880" s="206"/>
      <c r="B880" s="206"/>
      <c r="C880" s="206"/>
      <c r="D880" s="206"/>
      <c r="E880" s="206"/>
      <c r="F880" s="206"/>
      <c r="G880" s="206" t="s">
        <v>380</v>
      </c>
      <c r="H880" s="206"/>
      <c r="I880" s="228">
        <v>43525</v>
      </c>
      <c r="J880" s="206"/>
      <c r="K880" s="206" t="s">
        <v>1480</v>
      </c>
      <c r="L880" s="206"/>
      <c r="M880" s="206" t="s">
        <v>388</v>
      </c>
      <c r="N880" s="206"/>
      <c r="O880" s="206" t="s">
        <v>1525</v>
      </c>
      <c r="P880" s="206"/>
      <c r="Q880" s="206" t="s">
        <v>106</v>
      </c>
      <c r="R880" s="206"/>
      <c r="S880" s="211">
        <v>26840.34</v>
      </c>
      <c r="T880" s="206"/>
      <c r="U880" s="211">
        <f>ROUND(U879+S880,5)</f>
        <v>173365.55</v>
      </c>
    </row>
    <row r="881" spans="1:21" x14ac:dyDescent="0.25">
      <c r="A881" s="206"/>
      <c r="B881" s="206"/>
      <c r="C881" s="206"/>
      <c r="D881" s="206"/>
      <c r="E881" s="206"/>
      <c r="F881" s="206"/>
      <c r="G881" s="206" t="s">
        <v>380</v>
      </c>
      <c r="H881" s="206"/>
      <c r="I881" s="228">
        <v>43525</v>
      </c>
      <c r="J881" s="206"/>
      <c r="K881" s="206" t="s">
        <v>1480</v>
      </c>
      <c r="L881" s="206"/>
      <c r="M881" s="206" t="s">
        <v>388</v>
      </c>
      <c r="N881" s="206"/>
      <c r="O881" s="206" t="s">
        <v>1525</v>
      </c>
      <c r="P881" s="206"/>
      <c r="Q881" s="206" t="s">
        <v>106</v>
      </c>
      <c r="R881" s="206"/>
      <c r="S881" s="211">
        <v>-26840.34</v>
      </c>
      <c r="T881" s="206"/>
      <c r="U881" s="211">
        <f>ROUND(U880+S881,5)</f>
        <v>146525.21</v>
      </c>
    </row>
    <row r="882" spans="1:21" ht="15.75" thickBot="1" x14ac:dyDescent="0.3">
      <c r="A882" s="206"/>
      <c r="B882" s="206"/>
      <c r="C882" s="206"/>
      <c r="D882" s="206"/>
      <c r="E882" s="206"/>
      <c r="F882" s="206"/>
      <c r="G882" s="206" t="s">
        <v>380</v>
      </c>
      <c r="H882" s="206"/>
      <c r="I882" s="228">
        <v>43553</v>
      </c>
      <c r="J882" s="206"/>
      <c r="K882" s="206" t="s">
        <v>1431</v>
      </c>
      <c r="L882" s="206"/>
      <c r="M882" s="206" t="s">
        <v>388</v>
      </c>
      <c r="N882" s="206"/>
      <c r="O882" s="206" t="s">
        <v>1487</v>
      </c>
      <c r="P882" s="206"/>
      <c r="Q882" s="206" t="s">
        <v>106</v>
      </c>
      <c r="R882" s="206"/>
      <c r="S882" s="213">
        <v>16996.91</v>
      </c>
      <c r="T882" s="206"/>
      <c r="U882" s="213">
        <f>ROUND(U881+S882,5)</f>
        <v>163522.12</v>
      </c>
    </row>
    <row r="883" spans="1:21" x14ac:dyDescent="0.25">
      <c r="A883" s="206"/>
      <c r="B883" s="206"/>
      <c r="C883" s="206" t="s">
        <v>652</v>
      </c>
      <c r="D883" s="206"/>
      <c r="E883" s="206"/>
      <c r="F883" s="206"/>
      <c r="G883" s="206"/>
      <c r="H883" s="206"/>
      <c r="I883" s="228"/>
      <c r="J883" s="206"/>
      <c r="K883" s="206"/>
      <c r="L883" s="206"/>
      <c r="M883" s="206"/>
      <c r="N883" s="206"/>
      <c r="O883" s="206"/>
      <c r="P883" s="206"/>
      <c r="Q883" s="206"/>
      <c r="R883" s="206"/>
      <c r="S883" s="211">
        <f>ROUND(SUM(S879:S882),5)</f>
        <v>16996.91</v>
      </c>
      <c r="T883" s="206"/>
      <c r="U883" s="211">
        <f>U882</f>
        <v>163522.12</v>
      </c>
    </row>
    <row r="884" spans="1:21" x14ac:dyDescent="0.25">
      <c r="A884" s="203"/>
      <c r="B884" s="203"/>
      <c r="C884" s="203" t="s">
        <v>149</v>
      </c>
      <c r="D884" s="203"/>
      <c r="E884" s="203"/>
      <c r="F884" s="203"/>
      <c r="G884" s="203"/>
      <c r="H884" s="203"/>
      <c r="I884" s="227"/>
      <c r="J884" s="203"/>
      <c r="K884" s="203"/>
      <c r="L884" s="203"/>
      <c r="M884" s="203"/>
      <c r="N884" s="203"/>
      <c r="O884" s="203"/>
      <c r="P884" s="203"/>
      <c r="Q884" s="203"/>
      <c r="R884" s="203"/>
      <c r="S884" s="229"/>
      <c r="T884" s="203"/>
      <c r="U884" s="229">
        <v>84</v>
      </c>
    </row>
    <row r="885" spans="1:21" x14ac:dyDescent="0.25">
      <c r="A885" s="206"/>
      <c r="B885" s="206"/>
      <c r="C885" s="206"/>
      <c r="D885" s="206"/>
      <c r="E885" s="206"/>
      <c r="F885" s="206"/>
      <c r="G885" s="206" t="s">
        <v>457</v>
      </c>
      <c r="H885" s="206"/>
      <c r="I885" s="228">
        <v>43537</v>
      </c>
      <c r="J885" s="206"/>
      <c r="K885" s="206" t="s">
        <v>1166</v>
      </c>
      <c r="L885" s="206"/>
      <c r="M885" s="206" t="s">
        <v>406</v>
      </c>
      <c r="N885" s="206"/>
      <c r="O885" s="206" t="s">
        <v>1526</v>
      </c>
      <c r="P885" s="206"/>
      <c r="Q885" s="206" t="s">
        <v>321</v>
      </c>
      <c r="R885" s="206"/>
      <c r="S885" s="211">
        <v>12</v>
      </c>
      <c r="T885" s="206"/>
      <c r="U885" s="211">
        <f t="shared" ref="U885:U890" si="21">ROUND(U884+S885,5)</f>
        <v>96</v>
      </c>
    </row>
    <row r="886" spans="1:21" x14ac:dyDescent="0.25">
      <c r="A886" s="206"/>
      <c r="B886" s="206"/>
      <c r="C886" s="206"/>
      <c r="D886" s="206"/>
      <c r="E886" s="206"/>
      <c r="F886" s="206"/>
      <c r="G886" s="206" t="s">
        <v>380</v>
      </c>
      <c r="H886" s="206"/>
      <c r="I886" s="228">
        <v>43555</v>
      </c>
      <c r="J886" s="206"/>
      <c r="K886" s="206" t="s">
        <v>1187</v>
      </c>
      <c r="L886" s="206"/>
      <c r="M886" s="206" t="s">
        <v>407</v>
      </c>
      <c r="N886" s="206"/>
      <c r="O886" s="206" t="s">
        <v>1437</v>
      </c>
      <c r="P886" s="206"/>
      <c r="Q886" s="206" t="s">
        <v>116</v>
      </c>
      <c r="R886" s="206"/>
      <c r="S886" s="211">
        <v>42.06</v>
      </c>
      <c r="T886" s="206"/>
      <c r="U886" s="211">
        <f t="shared" si="21"/>
        <v>138.06</v>
      </c>
    </row>
    <row r="887" spans="1:21" x14ac:dyDescent="0.25">
      <c r="A887" s="206"/>
      <c r="B887" s="206"/>
      <c r="C887" s="206"/>
      <c r="D887" s="206"/>
      <c r="E887" s="206"/>
      <c r="F887" s="206"/>
      <c r="G887" s="206" t="s">
        <v>380</v>
      </c>
      <c r="H887" s="206"/>
      <c r="I887" s="228">
        <v>43555</v>
      </c>
      <c r="J887" s="206"/>
      <c r="K887" s="206" t="s">
        <v>1187</v>
      </c>
      <c r="L887" s="206"/>
      <c r="M887" s="206" t="s">
        <v>407</v>
      </c>
      <c r="N887" s="206"/>
      <c r="O887" s="206" t="s">
        <v>1438</v>
      </c>
      <c r="P887" s="206"/>
      <c r="Q887" s="206" t="s">
        <v>116</v>
      </c>
      <c r="R887" s="206"/>
      <c r="S887" s="211">
        <v>42.06</v>
      </c>
      <c r="T887" s="206"/>
      <c r="U887" s="211">
        <f t="shared" si="21"/>
        <v>180.12</v>
      </c>
    </row>
    <row r="888" spans="1:21" x14ac:dyDescent="0.25">
      <c r="A888" s="206"/>
      <c r="B888" s="206"/>
      <c r="C888" s="206"/>
      <c r="D888" s="206"/>
      <c r="E888" s="206"/>
      <c r="F888" s="206"/>
      <c r="G888" s="206" t="s">
        <v>380</v>
      </c>
      <c r="H888" s="206"/>
      <c r="I888" s="228">
        <v>43555</v>
      </c>
      <c r="J888" s="206"/>
      <c r="K888" s="206" t="s">
        <v>1187</v>
      </c>
      <c r="L888" s="206"/>
      <c r="M888" s="206" t="s">
        <v>407</v>
      </c>
      <c r="N888" s="206"/>
      <c r="O888" s="206" t="s">
        <v>1439</v>
      </c>
      <c r="P888" s="206"/>
      <c r="Q888" s="206" t="s">
        <v>116</v>
      </c>
      <c r="R888" s="206"/>
      <c r="S888" s="211">
        <v>42.06</v>
      </c>
      <c r="T888" s="206"/>
      <c r="U888" s="211">
        <f t="shared" si="21"/>
        <v>222.18</v>
      </c>
    </row>
    <row r="889" spans="1:21" x14ac:dyDescent="0.25">
      <c r="A889" s="206"/>
      <c r="B889" s="206"/>
      <c r="C889" s="206"/>
      <c r="D889" s="206"/>
      <c r="E889" s="206"/>
      <c r="F889" s="206"/>
      <c r="G889" s="206" t="s">
        <v>380</v>
      </c>
      <c r="H889" s="206"/>
      <c r="I889" s="228">
        <v>43555</v>
      </c>
      <c r="J889" s="206"/>
      <c r="K889" s="206" t="s">
        <v>1187</v>
      </c>
      <c r="L889" s="206"/>
      <c r="M889" s="206" t="s">
        <v>407</v>
      </c>
      <c r="N889" s="206"/>
      <c r="O889" s="206" t="s">
        <v>1440</v>
      </c>
      <c r="P889" s="206"/>
      <c r="Q889" s="206" t="s">
        <v>116</v>
      </c>
      <c r="R889" s="206"/>
      <c r="S889" s="211">
        <v>25.61</v>
      </c>
      <c r="T889" s="206"/>
      <c r="U889" s="211">
        <f t="shared" si="21"/>
        <v>247.79</v>
      </c>
    </row>
    <row r="890" spans="1:21" ht="15.75" thickBot="1" x14ac:dyDescent="0.3">
      <c r="A890" s="206"/>
      <c r="B890" s="206"/>
      <c r="C890" s="206"/>
      <c r="D890" s="206"/>
      <c r="E890" s="206"/>
      <c r="F890" s="206"/>
      <c r="G890" s="206" t="s">
        <v>380</v>
      </c>
      <c r="H890" s="206"/>
      <c r="I890" s="228">
        <v>43555</v>
      </c>
      <c r="J890" s="206"/>
      <c r="K890" s="206" t="s">
        <v>1187</v>
      </c>
      <c r="L890" s="206"/>
      <c r="M890" s="206" t="s">
        <v>406</v>
      </c>
      <c r="N890" s="206"/>
      <c r="O890" s="206" t="s">
        <v>1515</v>
      </c>
      <c r="P890" s="206"/>
      <c r="Q890" s="206" t="s">
        <v>128</v>
      </c>
      <c r="R890" s="206"/>
      <c r="S890" s="213">
        <v>12</v>
      </c>
      <c r="T890" s="206"/>
      <c r="U890" s="213">
        <f t="shared" si="21"/>
        <v>259.79000000000002</v>
      </c>
    </row>
    <row r="891" spans="1:21" x14ac:dyDescent="0.25">
      <c r="A891" s="206"/>
      <c r="B891" s="206"/>
      <c r="C891" s="206" t="s">
        <v>653</v>
      </c>
      <c r="D891" s="206"/>
      <c r="E891" s="206"/>
      <c r="F891" s="206"/>
      <c r="G891" s="206"/>
      <c r="H891" s="206"/>
      <c r="I891" s="228"/>
      <c r="J891" s="206"/>
      <c r="K891" s="206"/>
      <c r="L891" s="206"/>
      <c r="M891" s="206"/>
      <c r="N891" s="206"/>
      <c r="O891" s="206"/>
      <c r="P891" s="206"/>
      <c r="Q891" s="206"/>
      <c r="R891" s="206"/>
      <c r="S891" s="211">
        <f>ROUND(SUM(S884:S890),5)</f>
        <v>175.79</v>
      </c>
      <c r="T891" s="206"/>
      <c r="U891" s="211">
        <f>U890</f>
        <v>259.79000000000002</v>
      </c>
    </row>
    <row r="892" spans="1:21" x14ac:dyDescent="0.25">
      <c r="A892" s="203"/>
      <c r="B892" s="203"/>
      <c r="C892" s="203" t="s">
        <v>150</v>
      </c>
      <c r="D892" s="203"/>
      <c r="E892" s="203"/>
      <c r="F892" s="203"/>
      <c r="G892" s="203"/>
      <c r="H892" s="203"/>
      <c r="I892" s="227"/>
      <c r="J892" s="203"/>
      <c r="K892" s="203"/>
      <c r="L892" s="203"/>
      <c r="M892" s="203"/>
      <c r="N892" s="203"/>
      <c r="O892" s="203"/>
      <c r="P892" s="203"/>
      <c r="Q892" s="203"/>
      <c r="R892" s="203"/>
      <c r="S892" s="229"/>
      <c r="T892" s="203"/>
      <c r="U892" s="229">
        <v>4766.04</v>
      </c>
    </row>
    <row r="893" spans="1:21" x14ac:dyDescent="0.25">
      <c r="A893" s="206"/>
      <c r="B893" s="206"/>
      <c r="C893" s="206"/>
      <c r="D893" s="206"/>
      <c r="E893" s="206"/>
      <c r="F893" s="206"/>
      <c r="G893" s="206" t="s">
        <v>380</v>
      </c>
      <c r="H893" s="206"/>
      <c r="I893" s="228">
        <v>43553</v>
      </c>
      <c r="J893" s="206"/>
      <c r="K893" s="206" t="s">
        <v>1431</v>
      </c>
      <c r="L893" s="206"/>
      <c r="M893" s="206" t="s">
        <v>1029</v>
      </c>
      <c r="N893" s="206"/>
      <c r="O893" s="206" t="s">
        <v>1488</v>
      </c>
      <c r="P893" s="206"/>
      <c r="Q893" s="206" t="s">
        <v>106</v>
      </c>
      <c r="R893" s="206"/>
      <c r="S893" s="211">
        <v>-507.33</v>
      </c>
      <c r="T893" s="206"/>
      <c r="U893" s="211">
        <f>ROUND(U892+S893,5)</f>
        <v>4258.71</v>
      </c>
    </row>
    <row r="894" spans="1:21" x14ac:dyDescent="0.25">
      <c r="A894" s="206"/>
      <c r="B894" s="206"/>
      <c r="C894" s="206"/>
      <c r="D894" s="206"/>
      <c r="E894" s="206"/>
      <c r="F894" s="206"/>
      <c r="G894" s="206" t="s">
        <v>380</v>
      </c>
      <c r="H894" s="206"/>
      <c r="I894" s="228">
        <v>43555</v>
      </c>
      <c r="J894" s="206"/>
      <c r="K894" s="206" t="s">
        <v>1196</v>
      </c>
      <c r="L894" s="206"/>
      <c r="M894" s="206" t="s">
        <v>1029</v>
      </c>
      <c r="N894" s="206"/>
      <c r="O894" s="206" t="s">
        <v>1475</v>
      </c>
      <c r="P894" s="206"/>
      <c r="Q894" s="206" t="s">
        <v>110</v>
      </c>
      <c r="R894" s="206"/>
      <c r="S894" s="211">
        <v>507.33</v>
      </c>
      <c r="T894" s="206"/>
      <c r="U894" s="211">
        <f>ROUND(U893+S894,5)</f>
        <v>4766.04</v>
      </c>
    </row>
    <row r="895" spans="1:21" ht="15.75" thickBot="1" x14ac:dyDescent="0.3">
      <c r="A895" s="206"/>
      <c r="B895" s="206"/>
      <c r="C895" s="206"/>
      <c r="D895" s="206"/>
      <c r="E895" s="206"/>
      <c r="F895" s="206"/>
      <c r="G895" s="206" t="s">
        <v>380</v>
      </c>
      <c r="H895" s="206"/>
      <c r="I895" s="228">
        <v>43555</v>
      </c>
      <c r="J895" s="206"/>
      <c r="K895" s="206" t="s">
        <v>1196</v>
      </c>
      <c r="L895" s="206"/>
      <c r="M895" s="206" t="s">
        <v>1029</v>
      </c>
      <c r="N895" s="206"/>
      <c r="O895" s="206" t="s">
        <v>1475</v>
      </c>
      <c r="P895" s="206"/>
      <c r="Q895" s="206" t="s">
        <v>110</v>
      </c>
      <c r="R895" s="206"/>
      <c r="S895" s="213">
        <v>787.93</v>
      </c>
      <c r="T895" s="206"/>
      <c r="U895" s="213">
        <f>ROUND(U894+S895,5)</f>
        <v>5553.97</v>
      </c>
    </row>
    <row r="896" spans="1:21" x14ac:dyDescent="0.25">
      <c r="A896" s="206"/>
      <c r="B896" s="206"/>
      <c r="C896" s="206" t="s">
        <v>654</v>
      </c>
      <c r="D896" s="206"/>
      <c r="E896" s="206"/>
      <c r="F896" s="206"/>
      <c r="G896" s="206"/>
      <c r="H896" s="206"/>
      <c r="I896" s="228"/>
      <c r="J896" s="206"/>
      <c r="K896" s="206"/>
      <c r="L896" s="206"/>
      <c r="M896" s="206"/>
      <c r="N896" s="206"/>
      <c r="O896" s="206"/>
      <c r="P896" s="206"/>
      <c r="Q896" s="206"/>
      <c r="R896" s="206"/>
      <c r="S896" s="211">
        <f>ROUND(SUM(S892:S895),5)</f>
        <v>787.93</v>
      </c>
      <c r="T896" s="206"/>
      <c r="U896" s="211">
        <f>U895</f>
        <v>5553.97</v>
      </c>
    </row>
    <row r="897" spans="1:21" x14ac:dyDescent="0.25">
      <c r="A897" s="203"/>
      <c r="B897" s="203"/>
      <c r="C897" s="203" t="s">
        <v>151</v>
      </c>
      <c r="D897" s="203"/>
      <c r="E897" s="203"/>
      <c r="F897" s="203"/>
      <c r="G897" s="203"/>
      <c r="H897" s="203"/>
      <c r="I897" s="227"/>
      <c r="J897" s="203"/>
      <c r="K897" s="203"/>
      <c r="L897" s="203"/>
      <c r="M897" s="203"/>
      <c r="N897" s="203"/>
      <c r="O897" s="203"/>
      <c r="P897" s="203"/>
      <c r="Q897" s="203"/>
      <c r="R897" s="203"/>
      <c r="S897" s="229"/>
      <c r="T897" s="203"/>
      <c r="U897" s="229">
        <v>3102.97</v>
      </c>
    </row>
    <row r="898" spans="1:21" ht="15.75" thickBot="1" x14ac:dyDescent="0.3">
      <c r="A898" s="222"/>
      <c r="B898" s="222"/>
      <c r="C898" s="222"/>
      <c r="D898" s="222"/>
      <c r="E898" s="206"/>
      <c r="F898" s="206"/>
      <c r="G898" s="206" t="s">
        <v>380</v>
      </c>
      <c r="H898" s="206"/>
      <c r="I898" s="228">
        <v>43553</v>
      </c>
      <c r="J898" s="206"/>
      <c r="K898" s="206" t="s">
        <v>1431</v>
      </c>
      <c r="L898" s="206"/>
      <c r="M898" s="206" t="s">
        <v>388</v>
      </c>
      <c r="N898" s="206"/>
      <c r="O898" s="206" t="s">
        <v>1527</v>
      </c>
      <c r="P898" s="206"/>
      <c r="Q898" s="206" t="s">
        <v>106</v>
      </c>
      <c r="R898" s="206"/>
      <c r="S898" s="213">
        <v>238.07</v>
      </c>
      <c r="T898" s="206"/>
      <c r="U898" s="213">
        <f>ROUND(U897+S898,5)</f>
        <v>3341.04</v>
      </c>
    </row>
    <row r="899" spans="1:21" x14ac:dyDescent="0.25">
      <c r="A899" s="206"/>
      <c r="B899" s="206"/>
      <c r="C899" s="206" t="s">
        <v>655</v>
      </c>
      <c r="D899" s="206"/>
      <c r="E899" s="206"/>
      <c r="F899" s="206"/>
      <c r="G899" s="206"/>
      <c r="H899" s="206"/>
      <c r="I899" s="228"/>
      <c r="J899" s="206"/>
      <c r="K899" s="206"/>
      <c r="L899" s="206"/>
      <c r="M899" s="206"/>
      <c r="N899" s="206"/>
      <c r="O899" s="206"/>
      <c r="P899" s="206"/>
      <c r="Q899" s="206"/>
      <c r="R899" s="206"/>
      <c r="S899" s="211">
        <f>ROUND(SUM(S897:S898),5)</f>
        <v>238.07</v>
      </c>
      <c r="T899" s="206"/>
      <c r="U899" s="211">
        <f>U898</f>
        <v>3341.04</v>
      </c>
    </row>
    <row r="900" spans="1:21" x14ac:dyDescent="0.25">
      <c r="A900" s="203"/>
      <c r="B900" s="203"/>
      <c r="C900" s="203" t="s">
        <v>152</v>
      </c>
      <c r="D900" s="203"/>
      <c r="E900" s="203"/>
      <c r="F900" s="203"/>
      <c r="G900" s="203"/>
      <c r="H900" s="203"/>
      <c r="I900" s="227"/>
      <c r="J900" s="203"/>
      <c r="K900" s="203"/>
      <c r="L900" s="203"/>
      <c r="M900" s="203"/>
      <c r="N900" s="203"/>
      <c r="O900" s="203"/>
      <c r="P900" s="203"/>
      <c r="Q900" s="203"/>
      <c r="R900" s="203"/>
      <c r="S900" s="229"/>
      <c r="T900" s="203"/>
      <c r="U900" s="229">
        <v>27318.26</v>
      </c>
    </row>
    <row r="901" spans="1:21" x14ac:dyDescent="0.25">
      <c r="A901" s="206"/>
      <c r="B901" s="206"/>
      <c r="C901" s="206"/>
      <c r="D901" s="206"/>
      <c r="E901" s="206"/>
      <c r="F901" s="206"/>
      <c r="G901" s="206" t="s">
        <v>380</v>
      </c>
      <c r="H901" s="206"/>
      <c r="I901" s="228">
        <v>43553</v>
      </c>
      <c r="J901" s="206"/>
      <c r="K901" s="206" t="s">
        <v>1431</v>
      </c>
      <c r="L901" s="206"/>
      <c r="M901" s="206" t="s">
        <v>354</v>
      </c>
      <c r="N901" s="206"/>
      <c r="O901" s="206" t="s">
        <v>1486</v>
      </c>
      <c r="P901" s="206"/>
      <c r="Q901" s="206" t="s">
        <v>106</v>
      </c>
      <c r="R901" s="206"/>
      <c r="S901" s="211">
        <v>-1019.82</v>
      </c>
      <c r="T901" s="206"/>
      <c r="U901" s="211">
        <f>ROUND(U900+S901,5)</f>
        <v>26298.44</v>
      </c>
    </row>
    <row r="902" spans="1:21" x14ac:dyDescent="0.25">
      <c r="A902" s="206"/>
      <c r="B902" s="206"/>
      <c r="C902" s="206"/>
      <c r="D902" s="206"/>
      <c r="E902" s="206"/>
      <c r="F902" s="206"/>
      <c r="G902" s="206" t="s">
        <v>457</v>
      </c>
      <c r="H902" s="206"/>
      <c r="I902" s="228">
        <v>43555</v>
      </c>
      <c r="J902" s="206"/>
      <c r="K902" s="206" t="s">
        <v>1158</v>
      </c>
      <c r="L902" s="206"/>
      <c r="M902" s="206" t="s">
        <v>354</v>
      </c>
      <c r="N902" s="206"/>
      <c r="O902" s="206" t="s">
        <v>1528</v>
      </c>
      <c r="P902" s="206"/>
      <c r="Q902" s="206" t="s">
        <v>321</v>
      </c>
      <c r="R902" s="206"/>
      <c r="S902" s="211">
        <v>1019.81</v>
      </c>
      <c r="T902" s="206"/>
      <c r="U902" s="211">
        <f>ROUND(U901+S902,5)</f>
        <v>27318.25</v>
      </c>
    </row>
    <row r="903" spans="1:21" ht="15.75" thickBot="1" x14ac:dyDescent="0.3">
      <c r="A903" s="206"/>
      <c r="B903" s="206"/>
      <c r="C903" s="206"/>
      <c r="D903" s="206"/>
      <c r="E903" s="206"/>
      <c r="F903" s="206"/>
      <c r="G903" s="206" t="s">
        <v>457</v>
      </c>
      <c r="H903" s="206"/>
      <c r="I903" s="228">
        <v>43555</v>
      </c>
      <c r="J903" s="206"/>
      <c r="K903" s="206" t="s">
        <v>1158</v>
      </c>
      <c r="L903" s="206"/>
      <c r="M903" s="206" t="s">
        <v>354</v>
      </c>
      <c r="N903" s="206"/>
      <c r="O903" s="206" t="s">
        <v>1497</v>
      </c>
      <c r="P903" s="206"/>
      <c r="Q903" s="206" t="s">
        <v>321</v>
      </c>
      <c r="R903" s="206"/>
      <c r="S903" s="213">
        <v>3552.35</v>
      </c>
      <c r="T903" s="206"/>
      <c r="U903" s="213">
        <f>ROUND(U902+S903,5)</f>
        <v>30870.6</v>
      </c>
    </row>
    <row r="904" spans="1:21" x14ac:dyDescent="0.25">
      <c r="A904" s="206"/>
      <c r="B904" s="206"/>
      <c r="C904" s="206" t="s">
        <v>656</v>
      </c>
      <c r="D904" s="206"/>
      <c r="E904" s="206"/>
      <c r="F904" s="206"/>
      <c r="G904" s="206"/>
      <c r="H904" s="206"/>
      <c r="I904" s="228"/>
      <c r="J904" s="206"/>
      <c r="K904" s="206"/>
      <c r="L904" s="206"/>
      <c r="M904" s="206"/>
      <c r="N904" s="206"/>
      <c r="O904" s="206"/>
      <c r="P904" s="206"/>
      <c r="Q904" s="206"/>
      <c r="R904" s="206"/>
      <c r="S904" s="211">
        <f>ROUND(SUM(S900:S903),5)</f>
        <v>3552.34</v>
      </c>
      <c r="T904" s="206"/>
      <c r="U904" s="211">
        <f>U903</f>
        <v>30870.6</v>
      </c>
    </row>
    <row r="905" spans="1:21" x14ac:dyDescent="0.25">
      <c r="A905" s="203"/>
      <c r="B905" s="203"/>
      <c r="C905" s="203" t="s">
        <v>153</v>
      </c>
      <c r="D905" s="203"/>
      <c r="E905" s="203"/>
      <c r="F905" s="203"/>
      <c r="G905" s="203"/>
      <c r="H905" s="203"/>
      <c r="I905" s="227"/>
      <c r="J905" s="203"/>
      <c r="K905" s="203"/>
      <c r="L905" s="203"/>
      <c r="M905" s="203"/>
      <c r="N905" s="203"/>
      <c r="O905" s="203"/>
      <c r="P905" s="203"/>
      <c r="Q905" s="203"/>
      <c r="R905" s="203"/>
      <c r="S905" s="229"/>
      <c r="T905" s="203"/>
      <c r="U905" s="229">
        <v>521.88</v>
      </c>
    </row>
    <row r="906" spans="1:21" x14ac:dyDescent="0.25">
      <c r="A906" s="206"/>
      <c r="B906" s="206"/>
      <c r="C906" s="206"/>
      <c r="D906" s="206"/>
      <c r="E906" s="206"/>
      <c r="F906" s="206"/>
      <c r="G906" s="206" t="s">
        <v>380</v>
      </c>
      <c r="H906" s="206"/>
      <c r="I906" s="228">
        <v>43553</v>
      </c>
      <c r="J906" s="206"/>
      <c r="K906" s="206" t="s">
        <v>1431</v>
      </c>
      <c r="L906" s="206"/>
      <c r="M906" s="206" t="s">
        <v>388</v>
      </c>
      <c r="N906" s="206"/>
      <c r="O906" s="206" t="s">
        <v>1529</v>
      </c>
      <c r="P906" s="206"/>
      <c r="Q906" s="206" t="s">
        <v>106</v>
      </c>
      <c r="R906" s="206"/>
      <c r="S906" s="211">
        <v>0</v>
      </c>
      <c r="T906" s="206"/>
      <c r="U906" s="211">
        <f>ROUND(U905+S906,5)</f>
        <v>521.88</v>
      </c>
    </row>
    <row r="907" spans="1:21" ht="15.75" thickBot="1" x14ac:dyDescent="0.3">
      <c r="A907" s="206"/>
      <c r="B907" s="206"/>
      <c r="C907" s="206"/>
      <c r="D907" s="206"/>
      <c r="E907" s="206"/>
      <c r="F907" s="206"/>
      <c r="G907" s="206" t="s">
        <v>380</v>
      </c>
      <c r="H907" s="206"/>
      <c r="I907" s="228">
        <v>43553</v>
      </c>
      <c r="J907" s="206"/>
      <c r="K907" s="206" t="s">
        <v>1431</v>
      </c>
      <c r="L907" s="206"/>
      <c r="M907" s="206" t="s">
        <v>388</v>
      </c>
      <c r="N907" s="206"/>
      <c r="O907" s="206" t="s">
        <v>1530</v>
      </c>
      <c r="P907" s="206"/>
      <c r="Q907" s="206" t="s">
        <v>106</v>
      </c>
      <c r="R907" s="206"/>
      <c r="S907" s="213">
        <v>3.31</v>
      </c>
      <c r="T907" s="206"/>
      <c r="U907" s="213">
        <f>ROUND(U906+S907,5)</f>
        <v>525.19000000000005</v>
      </c>
    </row>
    <row r="908" spans="1:21" x14ac:dyDescent="0.25">
      <c r="A908" s="206"/>
      <c r="B908" s="206"/>
      <c r="C908" s="206" t="s">
        <v>657</v>
      </c>
      <c r="D908" s="206"/>
      <c r="E908" s="206"/>
      <c r="F908" s="206"/>
      <c r="G908" s="206"/>
      <c r="H908" s="206"/>
      <c r="I908" s="228"/>
      <c r="J908" s="206"/>
      <c r="K908" s="206"/>
      <c r="L908" s="206"/>
      <c r="M908" s="206"/>
      <c r="N908" s="206"/>
      <c r="O908" s="206"/>
      <c r="P908" s="206"/>
      <c r="Q908" s="206"/>
      <c r="R908" s="206"/>
      <c r="S908" s="211">
        <f>ROUND(SUM(S905:S907),5)</f>
        <v>3.31</v>
      </c>
      <c r="T908" s="206"/>
      <c r="U908" s="211">
        <f>U907</f>
        <v>525.19000000000005</v>
      </c>
    </row>
    <row r="909" spans="1:21" x14ac:dyDescent="0.25">
      <c r="A909" s="203"/>
      <c r="B909" s="203"/>
      <c r="C909" s="203" t="s">
        <v>154</v>
      </c>
      <c r="D909" s="203"/>
      <c r="E909" s="203"/>
      <c r="F909" s="203"/>
      <c r="G909" s="203"/>
      <c r="H909" s="203"/>
      <c r="I909" s="227"/>
      <c r="J909" s="203"/>
      <c r="K909" s="203"/>
      <c r="L909" s="203"/>
      <c r="M909" s="203"/>
      <c r="N909" s="203"/>
      <c r="O909" s="203"/>
      <c r="P909" s="203"/>
      <c r="Q909" s="203"/>
      <c r="R909" s="203"/>
      <c r="S909" s="229"/>
      <c r="T909" s="203"/>
      <c r="U909" s="229">
        <v>235.64</v>
      </c>
    </row>
    <row r="910" spans="1:21" ht="15.75" thickBot="1" x14ac:dyDescent="0.3">
      <c r="A910" s="222"/>
      <c r="B910" s="222"/>
      <c r="C910" s="222"/>
      <c r="D910" s="222"/>
      <c r="E910" s="206"/>
      <c r="F910" s="206"/>
      <c r="G910" s="206" t="s">
        <v>380</v>
      </c>
      <c r="H910" s="206"/>
      <c r="I910" s="228">
        <v>43555</v>
      </c>
      <c r="J910" s="206"/>
      <c r="K910" s="206" t="s">
        <v>1315</v>
      </c>
      <c r="L910" s="206"/>
      <c r="M910" s="206" t="s">
        <v>1045</v>
      </c>
      <c r="N910" s="206"/>
      <c r="O910" s="206" t="s">
        <v>1043</v>
      </c>
      <c r="P910" s="206"/>
      <c r="Q910" s="206" t="s">
        <v>114</v>
      </c>
      <c r="R910" s="206"/>
      <c r="S910" s="213">
        <v>35.22</v>
      </c>
      <c r="T910" s="206"/>
      <c r="U910" s="213">
        <f>ROUND(U909+S910,5)</f>
        <v>270.86</v>
      </c>
    </row>
    <row r="911" spans="1:21" x14ac:dyDescent="0.25">
      <c r="A911" s="206"/>
      <c r="B911" s="206"/>
      <c r="C911" s="206" t="s">
        <v>658</v>
      </c>
      <c r="D911" s="206"/>
      <c r="E911" s="206"/>
      <c r="F911" s="206"/>
      <c r="G911" s="206"/>
      <c r="H911" s="206"/>
      <c r="I911" s="228"/>
      <c r="J911" s="206"/>
      <c r="K911" s="206"/>
      <c r="L911" s="206"/>
      <c r="M911" s="206"/>
      <c r="N911" s="206"/>
      <c r="O911" s="206"/>
      <c r="P911" s="206"/>
      <c r="Q911" s="206"/>
      <c r="R911" s="206"/>
      <c r="S911" s="211">
        <f>ROUND(SUM(S909:S910),5)</f>
        <v>35.22</v>
      </c>
      <c r="T911" s="206"/>
      <c r="U911" s="211">
        <f>U910</f>
        <v>270.86</v>
      </c>
    </row>
    <row r="912" spans="1:21" x14ac:dyDescent="0.25">
      <c r="A912" s="203"/>
      <c r="B912" s="203"/>
      <c r="C912" s="203" t="s">
        <v>155</v>
      </c>
      <c r="D912" s="203"/>
      <c r="E912" s="203"/>
      <c r="F912" s="203"/>
      <c r="G912" s="203"/>
      <c r="H912" s="203"/>
      <c r="I912" s="227"/>
      <c r="J912" s="203"/>
      <c r="K912" s="203"/>
      <c r="L912" s="203"/>
      <c r="M912" s="203"/>
      <c r="N912" s="203"/>
      <c r="O912" s="203"/>
      <c r="P912" s="203"/>
      <c r="Q912" s="203"/>
      <c r="R912" s="203"/>
      <c r="S912" s="229"/>
      <c r="T912" s="203"/>
      <c r="U912" s="229">
        <v>1000</v>
      </c>
    </row>
    <row r="913" spans="1:21" x14ac:dyDescent="0.25">
      <c r="A913" s="206"/>
      <c r="B913" s="206"/>
      <c r="C913" s="206"/>
      <c r="D913" s="206"/>
      <c r="E913" s="206"/>
      <c r="F913" s="206"/>
      <c r="G913" s="206" t="s">
        <v>380</v>
      </c>
      <c r="H913" s="206"/>
      <c r="I913" s="228">
        <v>43553</v>
      </c>
      <c r="J913" s="206"/>
      <c r="K913" s="206" t="s">
        <v>1431</v>
      </c>
      <c r="L913" s="206"/>
      <c r="M913" s="206" t="s">
        <v>355</v>
      </c>
      <c r="N913" s="206"/>
      <c r="O913" s="206" t="s">
        <v>1486</v>
      </c>
      <c r="P913" s="206"/>
      <c r="Q913" s="206" t="s">
        <v>106</v>
      </c>
      <c r="R913" s="206"/>
      <c r="S913" s="211">
        <v>-200</v>
      </c>
      <c r="T913" s="206"/>
      <c r="U913" s="211">
        <f>ROUND(U912+S913,5)</f>
        <v>800</v>
      </c>
    </row>
    <row r="914" spans="1:21" x14ac:dyDescent="0.25">
      <c r="A914" s="206"/>
      <c r="B914" s="206"/>
      <c r="C914" s="206"/>
      <c r="D914" s="206"/>
      <c r="E914" s="206"/>
      <c r="F914" s="206"/>
      <c r="G914" s="206" t="s">
        <v>457</v>
      </c>
      <c r="H914" s="206"/>
      <c r="I914" s="228">
        <v>43555</v>
      </c>
      <c r="J914" s="206"/>
      <c r="K914" s="206" t="s">
        <v>1148</v>
      </c>
      <c r="L914" s="206"/>
      <c r="M914" s="206" t="s">
        <v>355</v>
      </c>
      <c r="N914" s="206"/>
      <c r="O914" s="206" t="s">
        <v>1512</v>
      </c>
      <c r="P914" s="206"/>
      <c r="Q914" s="206" t="s">
        <v>321</v>
      </c>
      <c r="R914" s="206"/>
      <c r="S914" s="211">
        <v>100</v>
      </c>
      <c r="T914" s="206"/>
      <c r="U914" s="211">
        <f>ROUND(U913+S914,5)</f>
        <v>900</v>
      </c>
    </row>
    <row r="915" spans="1:21" ht="15.75" thickBot="1" x14ac:dyDescent="0.3">
      <c r="A915" s="206"/>
      <c r="B915" s="206"/>
      <c r="C915" s="206"/>
      <c r="D915" s="206"/>
      <c r="E915" s="206"/>
      <c r="F915" s="206"/>
      <c r="G915" s="206" t="s">
        <v>457</v>
      </c>
      <c r="H915" s="206"/>
      <c r="I915" s="228">
        <v>43555</v>
      </c>
      <c r="J915" s="206"/>
      <c r="K915" s="206" t="s">
        <v>1148</v>
      </c>
      <c r="L915" s="206"/>
      <c r="M915" s="206" t="s">
        <v>355</v>
      </c>
      <c r="N915" s="206"/>
      <c r="O915" s="206" t="s">
        <v>1513</v>
      </c>
      <c r="P915" s="206"/>
      <c r="Q915" s="206" t="s">
        <v>321</v>
      </c>
      <c r="R915" s="206"/>
      <c r="S915" s="213">
        <v>200</v>
      </c>
      <c r="T915" s="206"/>
      <c r="U915" s="213">
        <f>ROUND(U914+S915,5)</f>
        <v>1100</v>
      </c>
    </row>
    <row r="916" spans="1:21" x14ac:dyDescent="0.25">
      <c r="A916" s="206"/>
      <c r="B916" s="206"/>
      <c r="C916" s="206" t="s">
        <v>659</v>
      </c>
      <c r="D916" s="206"/>
      <c r="E916" s="206"/>
      <c r="F916" s="206"/>
      <c r="G916" s="206"/>
      <c r="H916" s="206"/>
      <c r="I916" s="228"/>
      <c r="J916" s="206"/>
      <c r="K916" s="206"/>
      <c r="L916" s="206"/>
      <c r="M916" s="206"/>
      <c r="N916" s="206"/>
      <c r="O916" s="206"/>
      <c r="P916" s="206"/>
      <c r="Q916" s="206"/>
      <c r="R916" s="206"/>
      <c r="S916" s="211">
        <f>ROUND(SUM(S912:S915),5)</f>
        <v>100</v>
      </c>
      <c r="T916" s="206"/>
      <c r="U916" s="211">
        <f>U915</f>
        <v>1100</v>
      </c>
    </row>
    <row r="917" spans="1:21" x14ac:dyDescent="0.25">
      <c r="A917" s="203"/>
      <c r="B917" s="203"/>
      <c r="C917" s="203" t="s">
        <v>156</v>
      </c>
      <c r="D917" s="203"/>
      <c r="E917" s="203"/>
      <c r="F917" s="203"/>
      <c r="G917" s="203"/>
      <c r="H917" s="203"/>
      <c r="I917" s="227"/>
      <c r="J917" s="203"/>
      <c r="K917" s="203"/>
      <c r="L917" s="203"/>
      <c r="M917" s="203"/>
      <c r="N917" s="203"/>
      <c r="O917" s="203"/>
      <c r="P917" s="203"/>
      <c r="Q917" s="203"/>
      <c r="R917" s="203"/>
      <c r="S917" s="229"/>
      <c r="T917" s="203"/>
      <c r="U917" s="229">
        <v>1325</v>
      </c>
    </row>
    <row r="918" spans="1:21" x14ac:dyDescent="0.25">
      <c r="A918" s="203"/>
      <c r="B918" s="203"/>
      <c r="C918" s="203"/>
      <c r="D918" s="203" t="s">
        <v>157</v>
      </c>
      <c r="E918" s="203"/>
      <c r="F918" s="203"/>
      <c r="G918" s="203"/>
      <c r="H918" s="203"/>
      <c r="I918" s="227"/>
      <c r="J918" s="203"/>
      <c r="K918" s="203"/>
      <c r="L918" s="203"/>
      <c r="M918" s="203"/>
      <c r="N918" s="203"/>
      <c r="O918" s="203"/>
      <c r="P918" s="203"/>
      <c r="Q918" s="203"/>
      <c r="R918" s="203"/>
      <c r="S918" s="229"/>
      <c r="T918" s="203"/>
      <c r="U918" s="229">
        <v>0</v>
      </c>
    </row>
    <row r="919" spans="1:21" x14ac:dyDescent="0.25">
      <c r="A919" s="206"/>
      <c r="B919" s="206"/>
      <c r="C919" s="206"/>
      <c r="D919" s="206" t="s">
        <v>660</v>
      </c>
      <c r="E919" s="206"/>
      <c r="F919" s="206"/>
      <c r="G919" s="206"/>
      <c r="H919" s="206"/>
      <c r="I919" s="228"/>
      <c r="J919" s="206"/>
      <c r="K919" s="206"/>
      <c r="L919" s="206"/>
      <c r="M919" s="206"/>
      <c r="N919" s="206"/>
      <c r="O919" s="206"/>
      <c r="P919" s="206"/>
      <c r="Q919" s="206"/>
      <c r="R919" s="206"/>
      <c r="S919" s="211"/>
      <c r="T919" s="206"/>
      <c r="U919" s="211">
        <f>U918</f>
        <v>0</v>
      </c>
    </row>
    <row r="920" spans="1:21" x14ac:dyDescent="0.25">
      <c r="A920" s="203"/>
      <c r="B920" s="203"/>
      <c r="C920" s="203"/>
      <c r="D920" s="203" t="s">
        <v>158</v>
      </c>
      <c r="E920" s="203"/>
      <c r="F920" s="203"/>
      <c r="G920" s="203"/>
      <c r="H920" s="203"/>
      <c r="I920" s="227"/>
      <c r="J920" s="203"/>
      <c r="K920" s="203"/>
      <c r="L920" s="203"/>
      <c r="M920" s="203"/>
      <c r="N920" s="203"/>
      <c r="O920" s="203"/>
      <c r="P920" s="203"/>
      <c r="Q920" s="203"/>
      <c r="R920" s="203"/>
      <c r="S920" s="229"/>
      <c r="T920" s="203"/>
      <c r="U920" s="229">
        <v>1075</v>
      </c>
    </row>
    <row r="921" spans="1:21" x14ac:dyDescent="0.25">
      <c r="A921" s="206"/>
      <c r="B921" s="206"/>
      <c r="C921" s="206"/>
      <c r="D921" s="206" t="s">
        <v>661</v>
      </c>
      <c r="E921" s="206"/>
      <c r="F921" s="206"/>
      <c r="G921" s="206"/>
      <c r="H921" s="206"/>
      <c r="I921" s="228"/>
      <c r="J921" s="206"/>
      <c r="K921" s="206"/>
      <c r="L921" s="206"/>
      <c r="M921" s="206"/>
      <c r="N921" s="206"/>
      <c r="O921" s="206"/>
      <c r="P921" s="206"/>
      <c r="Q921" s="206"/>
      <c r="R921" s="206"/>
      <c r="S921" s="211"/>
      <c r="T921" s="206"/>
      <c r="U921" s="211">
        <f>U920</f>
        <v>1075</v>
      </c>
    </row>
    <row r="922" spans="1:21" x14ac:dyDescent="0.25">
      <c r="A922" s="203"/>
      <c r="B922" s="203"/>
      <c r="C922" s="203"/>
      <c r="D922" s="203" t="s">
        <v>662</v>
      </c>
      <c r="E922" s="203"/>
      <c r="F922" s="203"/>
      <c r="G922" s="203"/>
      <c r="H922" s="203"/>
      <c r="I922" s="227"/>
      <c r="J922" s="203"/>
      <c r="K922" s="203"/>
      <c r="L922" s="203"/>
      <c r="M922" s="203"/>
      <c r="N922" s="203"/>
      <c r="O922" s="203"/>
      <c r="P922" s="203"/>
      <c r="Q922" s="203"/>
      <c r="R922" s="203"/>
      <c r="S922" s="229"/>
      <c r="T922" s="203"/>
      <c r="U922" s="229">
        <v>0</v>
      </c>
    </row>
    <row r="923" spans="1:21" x14ac:dyDescent="0.25">
      <c r="A923" s="206"/>
      <c r="B923" s="206"/>
      <c r="C923" s="206"/>
      <c r="D923" s="206" t="s">
        <v>663</v>
      </c>
      <c r="E923" s="206"/>
      <c r="F923" s="206"/>
      <c r="G923" s="206"/>
      <c r="H923" s="206"/>
      <c r="I923" s="228"/>
      <c r="J923" s="206"/>
      <c r="K923" s="206"/>
      <c r="L923" s="206"/>
      <c r="M923" s="206"/>
      <c r="N923" s="206"/>
      <c r="O923" s="206"/>
      <c r="P923" s="206"/>
      <c r="Q923" s="206"/>
      <c r="R923" s="206"/>
      <c r="S923" s="211"/>
      <c r="T923" s="206"/>
      <c r="U923" s="211">
        <f>U922</f>
        <v>0</v>
      </c>
    </row>
    <row r="924" spans="1:21" x14ac:dyDescent="0.25">
      <c r="A924" s="203"/>
      <c r="B924" s="203"/>
      <c r="C924" s="203"/>
      <c r="D924" s="203" t="s">
        <v>159</v>
      </c>
      <c r="E924" s="203"/>
      <c r="F924" s="203"/>
      <c r="G924" s="203"/>
      <c r="H924" s="203"/>
      <c r="I924" s="227"/>
      <c r="J924" s="203"/>
      <c r="K924" s="203"/>
      <c r="L924" s="203"/>
      <c r="M924" s="203"/>
      <c r="N924" s="203"/>
      <c r="O924" s="203"/>
      <c r="P924" s="203"/>
      <c r="Q924" s="203"/>
      <c r="R924" s="203"/>
      <c r="S924" s="229"/>
      <c r="T924" s="203"/>
      <c r="U924" s="229">
        <v>250</v>
      </c>
    </row>
    <row r="925" spans="1:21" ht="15.75" thickBot="1" x14ac:dyDescent="0.3">
      <c r="A925" s="206"/>
      <c r="B925" s="206"/>
      <c r="C925" s="206"/>
      <c r="D925" s="206" t="s">
        <v>664</v>
      </c>
      <c r="E925" s="206"/>
      <c r="F925" s="206"/>
      <c r="G925" s="206"/>
      <c r="H925" s="206"/>
      <c r="I925" s="228"/>
      <c r="J925" s="206"/>
      <c r="K925" s="206"/>
      <c r="L925" s="206"/>
      <c r="M925" s="206"/>
      <c r="N925" s="206"/>
      <c r="O925" s="206"/>
      <c r="P925" s="206"/>
      <c r="Q925" s="206"/>
      <c r="R925" s="206"/>
      <c r="S925" s="213"/>
      <c r="T925" s="206"/>
      <c r="U925" s="213">
        <f>U924</f>
        <v>250</v>
      </c>
    </row>
    <row r="926" spans="1:21" x14ac:dyDescent="0.25">
      <c r="A926" s="206"/>
      <c r="B926" s="206"/>
      <c r="C926" s="206" t="s">
        <v>160</v>
      </c>
      <c r="D926" s="206"/>
      <c r="E926" s="206"/>
      <c r="F926" s="206"/>
      <c r="G926" s="206"/>
      <c r="H926" s="206"/>
      <c r="I926" s="228"/>
      <c r="J926" s="206"/>
      <c r="K926" s="206"/>
      <c r="L926" s="206"/>
      <c r="M926" s="206"/>
      <c r="N926" s="206"/>
      <c r="O926" s="206"/>
      <c r="P926" s="206"/>
      <c r="Q926" s="206"/>
      <c r="R926" s="206"/>
      <c r="S926" s="211"/>
      <c r="T926" s="206"/>
      <c r="U926" s="211">
        <f>ROUND(U919+U921+U923+U925,5)</f>
        <v>1325</v>
      </c>
    </row>
    <row r="927" spans="1:21" x14ac:dyDescent="0.25">
      <c r="A927" s="203"/>
      <c r="B927" s="203"/>
      <c r="C927" s="203" t="s">
        <v>161</v>
      </c>
      <c r="D927" s="203"/>
      <c r="E927" s="203"/>
      <c r="F927" s="203"/>
      <c r="G927" s="203"/>
      <c r="H927" s="203"/>
      <c r="I927" s="227"/>
      <c r="J927" s="203"/>
      <c r="K927" s="203"/>
      <c r="L927" s="203"/>
      <c r="M927" s="203"/>
      <c r="N927" s="203"/>
      <c r="O927" s="203"/>
      <c r="P927" s="203"/>
      <c r="Q927" s="203"/>
      <c r="R927" s="203"/>
      <c r="S927" s="229"/>
      <c r="T927" s="203"/>
      <c r="U927" s="229">
        <v>0</v>
      </c>
    </row>
    <row r="928" spans="1:21" x14ac:dyDescent="0.25">
      <c r="A928" s="206"/>
      <c r="B928" s="206"/>
      <c r="C928" s="206" t="s">
        <v>665</v>
      </c>
      <c r="D928" s="206"/>
      <c r="E928" s="206"/>
      <c r="F928" s="206"/>
      <c r="G928" s="206"/>
      <c r="H928" s="206"/>
      <c r="I928" s="228"/>
      <c r="J928" s="206"/>
      <c r="K928" s="206"/>
      <c r="L928" s="206"/>
      <c r="M928" s="206"/>
      <c r="N928" s="206"/>
      <c r="O928" s="206"/>
      <c r="P928" s="206"/>
      <c r="Q928" s="206"/>
      <c r="R928" s="206"/>
      <c r="S928" s="211"/>
      <c r="T928" s="206"/>
      <c r="U928" s="211">
        <f>U927</f>
        <v>0</v>
      </c>
    </row>
    <row r="929" spans="1:21" x14ac:dyDescent="0.25">
      <c r="A929" s="203"/>
      <c r="B929" s="203"/>
      <c r="C929" s="203" t="s">
        <v>162</v>
      </c>
      <c r="D929" s="203"/>
      <c r="E929" s="203"/>
      <c r="F929" s="203"/>
      <c r="G929" s="203"/>
      <c r="H929" s="203"/>
      <c r="I929" s="227"/>
      <c r="J929" s="203"/>
      <c r="K929" s="203"/>
      <c r="L929" s="203"/>
      <c r="M929" s="203"/>
      <c r="N929" s="203"/>
      <c r="O929" s="203"/>
      <c r="P929" s="203"/>
      <c r="Q929" s="203"/>
      <c r="R929" s="203"/>
      <c r="S929" s="229"/>
      <c r="T929" s="203"/>
      <c r="U929" s="229">
        <v>312.32</v>
      </c>
    </row>
    <row r="930" spans="1:21" ht="15.75" thickBot="1" x14ac:dyDescent="0.3">
      <c r="A930" s="222"/>
      <c r="B930" s="222"/>
      <c r="C930" s="222"/>
      <c r="D930" s="222"/>
      <c r="E930" s="206"/>
      <c r="F930" s="206"/>
      <c r="G930" s="206" t="s">
        <v>457</v>
      </c>
      <c r="H930" s="206"/>
      <c r="I930" s="228">
        <v>43551</v>
      </c>
      <c r="J930" s="206"/>
      <c r="K930" s="206" t="s">
        <v>1386</v>
      </c>
      <c r="L930" s="206"/>
      <c r="M930" s="206" t="s">
        <v>1305</v>
      </c>
      <c r="N930" s="206"/>
      <c r="O930" s="206" t="s">
        <v>1387</v>
      </c>
      <c r="P930" s="206"/>
      <c r="Q930" s="206" t="s">
        <v>321</v>
      </c>
      <c r="R930" s="206"/>
      <c r="S930" s="213">
        <v>116</v>
      </c>
      <c r="T930" s="206"/>
      <c r="U930" s="213">
        <f>ROUND(U929+S930,5)</f>
        <v>428.32</v>
      </c>
    </row>
    <row r="931" spans="1:21" x14ac:dyDescent="0.25">
      <c r="A931" s="206"/>
      <c r="B931" s="206"/>
      <c r="C931" s="206" t="s">
        <v>666</v>
      </c>
      <c r="D931" s="206"/>
      <c r="E931" s="206"/>
      <c r="F931" s="206"/>
      <c r="G931" s="206"/>
      <c r="H931" s="206"/>
      <c r="I931" s="228"/>
      <c r="J931" s="206"/>
      <c r="K931" s="206"/>
      <c r="L931" s="206"/>
      <c r="M931" s="206"/>
      <c r="N931" s="206"/>
      <c r="O931" s="206"/>
      <c r="P931" s="206"/>
      <c r="Q931" s="206"/>
      <c r="R931" s="206"/>
      <c r="S931" s="211">
        <f>ROUND(SUM(S929:S930),5)</f>
        <v>116</v>
      </c>
      <c r="T931" s="206"/>
      <c r="U931" s="211">
        <f>U930</f>
        <v>428.32</v>
      </c>
    </row>
    <row r="932" spans="1:21" x14ac:dyDescent="0.25">
      <c r="A932" s="203"/>
      <c r="B932" s="203"/>
      <c r="C932" s="203" t="s">
        <v>163</v>
      </c>
      <c r="D932" s="203"/>
      <c r="E932" s="203"/>
      <c r="F932" s="203"/>
      <c r="G932" s="203"/>
      <c r="H932" s="203"/>
      <c r="I932" s="227"/>
      <c r="J932" s="203"/>
      <c r="K932" s="203"/>
      <c r="L932" s="203"/>
      <c r="M932" s="203"/>
      <c r="N932" s="203"/>
      <c r="O932" s="203"/>
      <c r="P932" s="203"/>
      <c r="Q932" s="203"/>
      <c r="R932" s="203"/>
      <c r="S932" s="229"/>
      <c r="T932" s="203"/>
      <c r="U932" s="229">
        <v>0</v>
      </c>
    </row>
    <row r="933" spans="1:21" x14ac:dyDescent="0.25">
      <c r="A933" s="206"/>
      <c r="B933" s="206"/>
      <c r="C933" s="206" t="s">
        <v>667</v>
      </c>
      <c r="D933" s="206"/>
      <c r="E933" s="206"/>
      <c r="F933" s="206"/>
      <c r="G933" s="206"/>
      <c r="H933" s="206"/>
      <c r="I933" s="228"/>
      <c r="J933" s="206"/>
      <c r="K933" s="206"/>
      <c r="L933" s="206"/>
      <c r="M933" s="206"/>
      <c r="N933" s="206"/>
      <c r="O933" s="206"/>
      <c r="P933" s="206"/>
      <c r="Q933" s="206"/>
      <c r="R933" s="206"/>
      <c r="S933" s="211"/>
      <c r="T933" s="206"/>
      <c r="U933" s="211">
        <f>U932</f>
        <v>0</v>
      </c>
    </row>
    <row r="934" spans="1:21" x14ac:dyDescent="0.25">
      <c r="A934" s="203"/>
      <c r="B934" s="203"/>
      <c r="C934" s="203" t="s">
        <v>668</v>
      </c>
      <c r="D934" s="203"/>
      <c r="E934" s="203"/>
      <c r="F934" s="203"/>
      <c r="G934" s="203"/>
      <c r="H934" s="203"/>
      <c r="I934" s="227"/>
      <c r="J934" s="203"/>
      <c r="K934" s="203"/>
      <c r="L934" s="203"/>
      <c r="M934" s="203"/>
      <c r="N934" s="203"/>
      <c r="O934" s="203"/>
      <c r="P934" s="203"/>
      <c r="Q934" s="203"/>
      <c r="R934" s="203"/>
      <c r="S934" s="229"/>
      <c r="T934" s="203"/>
      <c r="U934" s="229">
        <v>0</v>
      </c>
    </row>
    <row r="935" spans="1:21" x14ac:dyDescent="0.25">
      <c r="A935" s="206"/>
      <c r="B935" s="206"/>
      <c r="C935" s="206" t="s">
        <v>669</v>
      </c>
      <c r="D935" s="206"/>
      <c r="E935" s="206"/>
      <c r="F935" s="206"/>
      <c r="G935" s="206"/>
      <c r="H935" s="206"/>
      <c r="I935" s="228"/>
      <c r="J935" s="206"/>
      <c r="K935" s="206"/>
      <c r="L935" s="206"/>
      <c r="M935" s="206"/>
      <c r="N935" s="206"/>
      <c r="O935" s="206"/>
      <c r="P935" s="206"/>
      <c r="Q935" s="206"/>
      <c r="R935" s="206"/>
      <c r="S935" s="211"/>
      <c r="T935" s="206"/>
      <c r="U935" s="211">
        <f>U934</f>
        <v>0</v>
      </c>
    </row>
    <row r="936" spans="1:21" x14ac:dyDescent="0.25">
      <c r="A936" s="203"/>
      <c r="B936" s="203"/>
      <c r="C936" s="203" t="s">
        <v>670</v>
      </c>
      <c r="D936" s="203"/>
      <c r="E936" s="203"/>
      <c r="F936" s="203"/>
      <c r="G936" s="203"/>
      <c r="H936" s="203"/>
      <c r="I936" s="227"/>
      <c r="J936" s="203"/>
      <c r="K936" s="203"/>
      <c r="L936" s="203"/>
      <c r="M936" s="203"/>
      <c r="N936" s="203"/>
      <c r="O936" s="203"/>
      <c r="P936" s="203"/>
      <c r="Q936" s="203"/>
      <c r="R936" s="203"/>
      <c r="S936" s="229"/>
      <c r="T936" s="203"/>
      <c r="U936" s="229">
        <v>0</v>
      </c>
    </row>
    <row r="937" spans="1:21" x14ac:dyDescent="0.25">
      <c r="A937" s="206"/>
      <c r="B937" s="206"/>
      <c r="C937" s="206" t="s">
        <v>671</v>
      </c>
      <c r="D937" s="206"/>
      <c r="E937" s="206"/>
      <c r="F937" s="206"/>
      <c r="G937" s="206"/>
      <c r="H937" s="206"/>
      <c r="I937" s="228"/>
      <c r="J937" s="206"/>
      <c r="K937" s="206"/>
      <c r="L937" s="206"/>
      <c r="M937" s="206"/>
      <c r="N937" s="206"/>
      <c r="O937" s="206"/>
      <c r="P937" s="206"/>
      <c r="Q937" s="206"/>
      <c r="R937" s="206"/>
      <c r="S937" s="211"/>
      <c r="T937" s="206"/>
      <c r="U937" s="211">
        <f>U936</f>
        <v>0</v>
      </c>
    </row>
    <row r="938" spans="1:21" x14ac:dyDescent="0.25">
      <c r="A938" s="203"/>
      <c r="B938" s="203"/>
      <c r="C938" s="203" t="s">
        <v>672</v>
      </c>
      <c r="D938" s="203"/>
      <c r="E938" s="203"/>
      <c r="F938" s="203"/>
      <c r="G938" s="203"/>
      <c r="H938" s="203"/>
      <c r="I938" s="227"/>
      <c r="J938" s="203"/>
      <c r="K938" s="203"/>
      <c r="L938" s="203"/>
      <c r="M938" s="203"/>
      <c r="N938" s="203"/>
      <c r="O938" s="203"/>
      <c r="P938" s="203"/>
      <c r="Q938" s="203"/>
      <c r="R938" s="203"/>
      <c r="S938" s="229"/>
      <c r="T938" s="203"/>
      <c r="U938" s="229">
        <v>0</v>
      </c>
    </row>
    <row r="939" spans="1:21" ht="15.75" thickBot="1" x14ac:dyDescent="0.3">
      <c r="A939" s="206"/>
      <c r="B939" s="206"/>
      <c r="C939" s="206" t="s">
        <v>673</v>
      </c>
      <c r="D939" s="206"/>
      <c r="E939" s="206"/>
      <c r="F939" s="206"/>
      <c r="G939" s="206"/>
      <c r="H939" s="206"/>
      <c r="I939" s="228"/>
      <c r="J939" s="206"/>
      <c r="K939" s="206"/>
      <c r="L939" s="206"/>
      <c r="M939" s="206"/>
      <c r="N939" s="206"/>
      <c r="O939" s="206"/>
      <c r="P939" s="206"/>
      <c r="Q939" s="206"/>
      <c r="R939" s="206"/>
      <c r="S939" s="213"/>
      <c r="T939" s="206"/>
      <c r="U939" s="213">
        <f>U938</f>
        <v>0</v>
      </c>
    </row>
    <row r="940" spans="1:21" x14ac:dyDescent="0.25">
      <c r="A940" s="206"/>
      <c r="B940" s="206" t="s">
        <v>164</v>
      </c>
      <c r="C940" s="206"/>
      <c r="D940" s="206"/>
      <c r="E940" s="206"/>
      <c r="F940" s="206"/>
      <c r="G940" s="206"/>
      <c r="H940" s="206"/>
      <c r="I940" s="228"/>
      <c r="J940" s="206"/>
      <c r="K940" s="206"/>
      <c r="L940" s="206"/>
      <c r="M940" s="206"/>
      <c r="N940" s="206"/>
      <c r="O940" s="206"/>
      <c r="P940" s="206"/>
      <c r="Q940" s="206"/>
      <c r="R940" s="206"/>
      <c r="S940" s="211">
        <f>ROUND(S876+S878+S883+S891+S896+S899+S904+S908+S911+S916+S926+S928+S931+S933+S935+S937+S939,5)</f>
        <v>22005.57</v>
      </c>
      <c r="T940" s="206"/>
      <c r="U940" s="211">
        <f>ROUND(U876+U878+U883+U891+U896+U899+U904+U908+U911+U916+U926+U928+U931+U933+U935+U937+U939,5)</f>
        <v>207196.89</v>
      </c>
    </row>
    <row r="941" spans="1:21" x14ac:dyDescent="0.25">
      <c r="A941" s="203"/>
      <c r="B941" s="203" t="s">
        <v>674</v>
      </c>
      <c r="C941" s="203"/>
      <c r="D941" s="203"/>
      <c r="E941" s="203"/>
      <c r="F941" s="203"/>
      <c r="G941" s="203"/>
      <c r="H941" s="203"/>
      <c r="I941" s="227"/>
      <c r="J941" s="203"/>
      <c r="K941" s="203"/>
      <c r="L941" s="203"/>
      <c r="M941" s="203"/>
      <c r="N941" s="203"/>
      <c r="O941" s="203"/>
      <c r="P941" s="203"/>
      <c r="Q941" s="203"/>
      <c r="R941" s="203"/>
      <c r="S941" s="229"/>
      <c r="T941" s="203"/>
      <c r="U941" s="229">
        <v>0</v>
      </c>
    </row>
    <row r="942" spans="1:21" x14ac:dyDescent="0.25">
      <c r="A942" s="203"/>
      <c r="B942" s="203"/>
      <c r="C942" s="203" t="s">
        <v>675</v>
      </c>
      <c r="D942" s="203"/>
      <c r="E942" s="203"/>
      <c r="F942" s="203"/>
      <c r="G942" s="203"/>
      <c r="H942" s="203"/>
      <c r="I942" s="227"/>
      <c r="J942" s="203"/>
      <c r="K942" s="203"/>
      <c r="L942" s="203"/>
      <c r="M942" s="203"/>
      <c r="N942" s="203"/>
      <c r="O942" s="203"/>
      <c r="P942" s="203"/>
      <c r="Q942" s="203"/>
      <c r="R942" s="203"/>
      <c r="S942" s="229"/>
      <c r="T942" s="203"/>
      <c r="U942" s="229">
        <v>0</v>
      </c>
    </row>
    <row r="943" spans="1:21" x14ac:dyDescent="0.25">
      <c r="A943" s="206"/>
      <c r="B943" s="206"/>
      <c r="C943" s="206" t="s">
        <v>676</v>
      </c>
      <c r="D943" s="206"/>
      <c r="E943" s="206"/>
      <c r="F943" s="206"/>
      <c r="G943" s="206"/>
      <c r="H943" s="206"/>
      <c r="I943" s="228"/>
      <c r="J943" s="206"/>
      <c r="K943" s="206"/>
      <c r="L943" s="206"/>
      <c r="M943" s="206"/>
      <c r="N943" s="206"/>
      <c r="O943" s="206"/>
      <c r="P943" s="206"/>
      <c r="Q943" s="206"/>
      <c r="R943" s="206"/>
      <c r="S943" s="211"/>
      <c r="T943" s="206"/>
      <c r="U943" s="211">
        <f>U942</f>
        <v>0</v>
      </c>
    </row>
    <row r="944" spans="1:21" x14ac:dyDescent="0.25">
      <c r="A944" s="203"/>
      <c r="B944" s="203"/>
      <c r="C944" s="203" t="s">
        <v>677</v>
      </c>
      <c r="D944" s="203"/>
      <c r="E944" s="203"/>
      <c r="F944" s="203"/>
      <c r="G944" s="203"/>
      <c r="H944" s="203"/>
      <c r="I944" s="227"/>
      <c r="J944" s="203"/>
      <c r="K944" s="203"/>
      <c r="L944" s="203"/>
      <c r="M944" s="203"/>
      <c r="N944" s="203"/>
      <c r="O944" s="203"/>
      <c r="P944" s="203"/>
      <c r="Q944" s="203"/>
      <c r="R944" s="203"/>
      <c r="S944" s="229"/>
      <c r="T944" s="203"/>
      <c r="U944" s="229">
        <v>0</v>
      </c>
    </row>
    <row r="945" spans="1:21" ht="15.75" thickBot="1" x14ac:dyDescent="0.3">
      <c r="A945" s="206"/>
      <c r="B945" s="206"/>
      <c r="C945" s="206" t="s">
        <v>678</v>
      </c>
      <c r="D945" s="206"/>
      <c r="E945" s="206"/>
      <c r="F945" s="206"/>
      <c r="G945" s="206"/>
      <c r="H945" s="206"/>
      <c r="I945" s="228"/>
      <c r="J945" s="206"/>
      <c r="K945" s="206"/>
      <c r="L945" s="206"/>
      <c r="M945" s="206"/>
      <c r="N945" s="206"/>
      <c r="O945" s="206"/>
      <c r="P945" s="206"/>
      <c r="Q945" s="206"/>
      <c r="R945" s="206"/>
      <c r="S945" s="213"/>
      <c r="T945" s="206"/>
      <c r="U945" s="213">
        <f>U944</f>
        <v>0</v>
      </c>
    </row>
    <row r="946" spans="1:21" x14ac:dyDescent="0.25">
      <c r="A946" s="206"/>
      <c r="B946" s="206" t="s">
        <v>679</v>
      </c>
      <c r="C946" s="206"/>
      <c r="D946" s="206"/>
      <c r="E946" s="206"/>
      <c r="F946" s="206"/>
      <c r="G946" s="206"/>
      <c r="H946" s="206"/>
      <c r="I946" s="228"/>
      <c r="J946" s="206"/>
      <c r="K946" s="206"/>
      <c r="L946" s="206"/>
      <c r="M946" s="206"/>
      <c r="N946" s="206"/>
      <c r="O946" s="206"/>
      <c r="P946" s="206"/>
      <c r="Q946" s="206"/>
      <c r="R946" s="206"/>
      <c r="S946" s="211"/>
      <c r="T946" s="206"/>
      <c r="U946" s="211">
        <f>ROUND(U943+U945,5)</f>
        <v>0</v>
      </c>
    </row>
    <row r="947" spans="1:21" x14ac:dyDescent="0.25">
      <c r="A947" s="203"/>
      <c r="B947" s="203" t="s">
        <v>680</v>
      </c>
      <c r="C947" s="203"/>
      <c r="D947" s="203"/>
      <c r="E947" s="203"/>
      <c r="F947" s="203"/>
      <c r="G947" s="203"/>
      <c r="H947" s="203"/>
      <c r="I947" s="227"/>
      <c r="J947" s="203"/>
      <c r="K947" s="203"/>
      <c r="L947" s="203"/>
      <c r="M947" s="203"/>
      <c r="N947" s="203"/>
      <c r="O947" s="203"/>
      <c r="P947" s="203"/>
      <c r="Q947" s="203"/>
      <c r="R947" s="203"/>
      <c r="S947" s="229"/>
      <c r="T947" s="203"/>
      <c r="U947" s="229">
        <v>0</v>
      </c>
    </row>
    <row r="948" spans="1:21" x14ac:dyDescent="0.25">
      <c r="A948" s="203"/>
      <c r="B948" s="203"/>
      <c r="C948" s="203" t="s">
        <v>681</v>
      </c>
      <c r="D948" s="203"/>
      <c r="E948" s="203"/>
      <c r="F948" s="203"/>
      <c r="G948" s="203"/>
      <c r="H948" s="203"/>
      <c r="I948" s="227"/>
      <c r="J948" s="203"/>
      <c r="K948" s="203"/>
      <c r="L948" s="203"/>
      <c r="M948" s="203"/>
      <c r="N948" s="203"/>
      <c r="O948" s="203"/>
      <c r="P948" s="203"/>
      <c r="Q948" s="203"/>
      <c r="R948" s="203"/>
      <c r="S948" s="229"/>
      <c r="T948" s="203"/>
      <c r="U948" s="229">
        <v>0</v>
      </c>
    </row>
    <row r="949" spans="1:21" x14ac:dyDescent="0.25">
      <c r="A949" s="206"/>
      <c r="B949" s="206"/>
      <c r="C949" s="206" t="s">
        <v>682</v>
      </c>
      <c r="D949" s="206"/>
      <c r="E949" s="206"/>
      <c r="F949" s="206"/>
      <c r="G949" s="206"/>
      <c r="H949" s="206"/>
      <c r="I949" s="228"/>
      <c r="J949" s="206"/>
      <c r="K949" s="206"/>
      <c r="L949" s="206"/>
      <c r="M949" s="206"/>
      <c r="N949" s="206"/>
      <c r="O949" s="206"/>
      <c r="P949" s="206"/>
      <c r="Q949" s="206"/>
      <c r="R949" s="206"/>
      <c r="S949" s="211"/>
      <c r="T949" s="206"/>
      <c r="U949" s="211">
        <f>U948</f>
        <v>0</v>
      </c>
    </row>
    <row r="950" spans="1:21" x14ac:dyDescent="0.25">
      <c r="A950" s="203"/>
      <c r="B950" s="203"/>
      <c r="C950" s="203" t="s">
        <v>683</v>
      </c>
      <c r="D950" s="203"/>
      <c r="E950" s="203"/>
      <c r="F950" s="203"/>
      <c r="G950" s="203"/>
      <c r="H950" s="203"/>
      <c r="I950" s="227"/>
      <c r="J950" s="203"/>
      <c r="K950" s="203"/>
      <c r="L950" s="203"/>
      <c r="M950" s="203"/>
      <c r="N950" s="203"/>
      <c r="O950" s="203"/>
      <c r="P950" s="203"/>
      <c r="Q950" s="203"/>
      <c r="R950" s="203"/>
      <c r="S950" s="229"/>
      <c r="T950" s="203"/>
      <c r="U950" s="229">
        <v>0</v>
      </c>
    </row>
    <row r="951" spans="1:21" x14ac:dyDescent="0.25">
      <c r="A951" s="206"/>
      <c r="B951" s="206"/>
      <c r="C951" s="206" t="s">
        <v>684</v>
      </c>
      <c r="D951" s="206"/>
      <c r="E951" s="206"/>
      <c r="F951" s="206"/>
      <c r="G951" s="206"/>
      <c r="H951" s="206"/>
      <c r="I951" s="228"/>
      <c r="J951" s="206"/>
      <c r="K951" s="206"/>
      <c r="L951" s="206"/>
      <c r="M951" s="206"/>
      <c r="N951" s="206"/>
      <c r="O951" s="206"/>
      <c r="P951" s="206"/>
      <c r="Q951" s="206"/>
      <c r="R951" s="206"/>
      <c r="S951" s="211"/>
      <c r="T951" s="206"/>
      <c r="U951" s="211">
        <f>U950</f>
        <v>0</v>
      </c>
    </row>
    <row r="952" spans="1:21" x14ac:dyDescent="0.25">
      <c r="A952" s="203"/>
      <c r="B952" s="203"/>
      <c r="C952" s="203" t="s">
        <v>685</v>
      </c>
      <c r="D952" s="203"/>
      <c r="E952" s="203"/>
      <c r="F952" s="203"/>
      <c r="G952" s="203"/>
      <c r="H952" s="203"/>
      <c r="I952" s="227"/>
      <c r="J952" s="203"/>
      <c r="K952" s="203"/>
      <c r="L952" s="203"/>
      <c r="M952" s="203"/>
      <c r="N952" s="203"/>
      <c r="O952" s="203"/>
      <c r="P952" s="203"/>
      <c r="Q952" s="203"/>
      <c r="R952" s="203"/>
      <c r="S952" s="229"/>
      <c r="T952" s="203"/>
      <c r="U952" s="229">
        <v>0</v>
      </c>
    </row>
    <row r="953" spans="1:21" x14ac:dyDescent="0.25">
      <c r="A953" s="206"/>
      <c r="B953" s="206"/>
      <c r="C953" s="206" t="s">
        <v>686</v>
      </c>
      <c r="D953" s="206"/>
      <c r="E953" s="206"/>
      <c r="F953" s="206"/>
      <c r="G953" s="206"/>
      <c r="H953" s="206"/>
      <c r="I953" s="228"/>
      <c r="J953" s="206"/>
      <c r="K953" s="206"/>
      <c r="L953" s="206"/>
      <c r="M953" s="206"/>
      <c r="N953" s="206"/>
      <c r="O953" s="206"/>
      <c r="P953" s="206"/>
      <c r="Q953" s="206"/>
      <c r="R953" s="206"/>
      <c r="S953" s="211"/>
      <c r="T953" s="206"/>
      <c r="U953" s="211">
        <f>U952</f>
        <v>0</v>
      </c>
    </row>
    <row r="954" spans="1:21" x14ac:dyDescent="0.25">
      <c r="A954" s="203"/>
      <c r="B954" s="203"/>
      <c r="C954" s="203" t="s">
        <v>687</v>
      </c>
      <c r="D954" s="203"/>
      <c r="E954" s="203"/>
      <c r="F954" s="203"/>
      <c r="G954" s="203"/>
      <c r="H954" s="203"/>
      <c r="I954" s="227"/>
      <c r="J954" s="203"/>
      <c r="K954" s="203"/>
      <c r="L954" s="203"/>
      <c r="M954" s="203"/>
      <c r="N954" s="203"/>
      <c r="O954" s="203"/>
      <c r="P954" s="203"/>
      <c r="Q954" s="203"/>
      <c r="R954" s="203"/>
      <c r="S954" s="229"/>
      <c r="T954" s="203"/>
      <c r="U954" s="229">
        <v>0</v>
      </c>
    </row>
    <row r="955" spans="1:21" x14ac:dyDescent="0.25">
      <c r="A955" s="206"/>
      <c r="B955" s="206"/>
      <c r="C955" s="206" t="s">
        <v>688</v>
      </c>
      <c r="D955" s="206"/>
      <c r="E955" s="206"/>
      <c r="F955" s="206"/>
      <c r="G955" s="206"/>
      <c r="H955" s="206"/>
      <c r="I955" s="228"/>
      <c r="J955" s="206"/>
      <c r="K955" s="206"/>
      <c r="L955" s="206"/>
      <c r="M955" s="206"/>
      <c r="N955" s="206"/>
      <c r="O955" s="206"/>
      <c r="P955" s="206"/>
      <c r="Q955" s="206"/>
      <c r="R955" s="206"/>
      <c r="S955" s="211"/>
      <c r="T955" s="206"/>
      <c r="U955" s="211">
        <f>U954</f>
        <v>0</v>
      </c>
    </row>
    <row r="956" spans="1:21" x14ac:dyDescent="0.25">
      <c r="A956" s="203"/>
      <c r="B956" s="203"/>
      <c r="C956" s="203" t="s">
        <v>689</v>
      </c>
      <c r="D956" s="203"/>
      <c r="E956" s="203"/>
      <c r="F956" s="203"/>
      <c r="G956" s="203"/>
      <c r="H956" s="203"/>
      <c r="I956" s="227"/>
      <c r="J956" s="203"/>
      <c r="K956" s="203"/>
      <c r="L956" s="203"/>
      <c r="M956" s="203"/>
      <c r="N956" s="203"/>
      <c r="O956" s="203"/>
      <c r="P956" s="203"/>
      <c r="Q956" s="203"/>
      <c r="R956" s="203"/>
      <c r="S956" s="229"/>
      <c r="T956" s="203"/>
      <c r="U956" s="229">
        <v>0</v>
      </c>
    </row>
    <row r="957" spans="1:21" x14ac:dyDescent="0.25">
      <c r="A957" s="206"/>
      <c r="B957" s="206"/>
      <c r="C957" s="206" t="s">
        <v>690</v>
      </c>
      <c r="D957" s="206"/>
      <c r="E957" s="206"/>
      <c r="F957" s="206"/>
      <c r="G957" s="206"/>
      <c r="H957" s="206"/>
      <c r="I957" s="228"/>
      <c r="J957" s="206"/>
      <c r="K957" s="206"/>
      <c r="L957" s="206"/>
      <c r="M957" s="206"/>
      <c r="N957" s="206"/>
      <c r="O957" s="206"/>
      <c r="P957" s="206"/>
      <c r="Q957" s="206"/>
      <c r="R957" s="206"/>
      <c r="S957" s="211"/>
      <c r="T957" s="206"/>
      <c r="U957" s="211">
        <f>U956</f>
        <v>0</v>
      </c>
    </row>
    <row r="958" spans="1:21" x14ac:dyDescent="0.25">
      <c r="A958" s="203"/>
      <c r="B958" s="203"/>
      <c r="C958" s="203" t="s">
        <v>691</v>
      </c>
      <c r="D958" s="203"/>
      <c r="E958" s="203"/>
      <c r="F958" s="203"/>
      <c r="G958" s="203"/>
      <c r="H958" s="203"/>
      <c r="I958" s="227"/>
      <c r="J958" s="203"/>
      <c r="K958" s="203"/>
      <c r="L958" s="203"/>
      <c r="M958" s="203"/>
      <c r="N958" s="203"/>
      <c r="O958" s="203"/>
      <c r="P958" s="203"/>
      <c r="Q958" s="203"/>
      <c r="R958" s="203"/>
      <c r="S958" s="229"/>
      <c r="T958" s="203"/>
      <c r="U958" s="229">
        <v>0</v>
      </c>
    </row>
    <row r="959" spans="1:21" x14ac:dyDescent="0.25">
      <c r="A959" s="206"/>
      <c r="B959" s="206"/>
      <c r="C959" s="206" t="s">
        <v>692</v>
      </c>
      <c r="D959" s="206"/>
      <c r="E959" s="206"/>
      <c r="F959" s="206"/>
      <c r="G959" s="206"/>
      <c r="H959" s="206"/>
      <c r="I959" s="228"/>
      <c r="J959" s="206"/>
      <c r="K959" s="206"/>
      <c r="L959" s="206"/>
      <c r="M959" s="206"/>
      <c r="N959" s="206"/>
      <c r="O959" s="206"/>
      <c r="P959" s="206"/>
      <c r="Q959" s="206"/>
      <c r="R959" s="206"/>
      <c r="S959" s="211"/>
      <c r="T959" s="206"/>
      <c r="U959" s="211">
        <f>U958</f>
        <v>0</v>
      </c>
    </row>
    <row r="960" spans="1:21" x14ac:dyDescent="0.25">
      <c r="A960" s="203"/>
      <c r="B960" s="203"/>
      <c r="C960" s="203" t="s">
        <v>693</v>
      </c>
      <c r="D960" s="203"/>
      <c r="E960" s="203"/>
      <c r="F960" s="203"/>
      <c r="G960" s="203"/>
      <c r="H960" s="203"/>
      <c r="I960" s="227"/>
      <c r="J960" s="203"/>
      <c r="K960" s="203"/>
      <c r="L960" s="203"/>
      <c r="M960" s="203"/>
      <c r="N960" s="203"/>
      <c r="O960" s="203"/>
      <c r="P960" s="203"/>
      <c r="Q960" s="203"/>
      <c r="R960" s="203"/>
      <c r="S960" s="229"/>
      <c r="T960" s="203"/>
      <c r="U960" s="229">
        <v>0</v>
      </c>
    </row>
    <row r="961" spans="1:21" x14ac:dyDescent="0.25">
      <c r="A961" s="206"/>
      <c r="B961" s="206"/>
      <c r="C961" s="206" t="s">
        <v>694</v>
      </c>
      <c r="D961" s="206"/>
      <c r="E961" s="206"/>
      <c r="F961" s="206"/>
      <c r="G961" s="206"/>
      <c r="H961" s="206"/>
      <c r="I961" s="228"/>
      <c r="J961" s="206"/>
      <c r="K961" s="206"/>
      <c r="L961" s="206"/>
      <c r="M961" s="206"/>
      <c r="N961" s="206"/>
      <c r="O961" s="206"/>
      <c r="P961" s="206"/>
      <c r="Q961" s="206"/>
      <c r="R961" s="206"/>
      <c r="S961" s="211"/>
      <c r="T961" s="206"/>
      <c r="U961" s="211">
        <f>U960</f>
        <v>0</v>
      </c>
    </row>
    <row r="962" spans="1:21" x14ac:dyDescent="0.25">
      <c r="A962" s="203"/>
      <c r="B962" s="203"/>
      <c r="C962" s="203" t="s">
        <v>695</v>
      </c>
      <c r="D962" s="203"/>
      <c r="E962" s="203"/>
      <c r="F962" s="203"/>
      <c r="G962" s="203"/>
      <c r="H962" s="203"/>
      <c r="I962" s="227"/>
      <c r="J962" s="203"/>
      <c r="K962" s="203"/>
      <c r="L962" s="203"/>
      <c r="M962" s="203"/>
      <c r="N962" s="203"/>
      <c r="O962" s="203"/>
      <c r="P962" s="203"/>
      <c r="Q962" s="203"/>
      <c r="R962" s="203"/>
      <c r="S962" s="229"/>
      <c r="T962" s="203"/>
      <c r="U962" s="229">
        <v>0</v>
      </c>
    </row>
    <row r="963" spans="1:21" x14ac:dyDescent="0.25">
      <c r="A963" s="206"/>
      <c r="B963" s="206"/>
      <c r="C963" s="206" t="s">
        <v>696</v>
      </c>
      <c r="D963" s="206"/>
      <c r="E963" s="206"/>
      <c r="F963" s="206"/>
      <c r="G963" s="206"/>
      <c r="H963" s="206"/>
      <c r="I963" s="228"/>
      <c r="J963" s="206"/>
      <c r="K963" s="206"/>
      <c r="L963" s="206"/>
      <c r="M963" s="206"/>
      <c r="N963" s="206"/>
      <c r="O963" s="206"/>
      <c r="P963" s="206"/>
      <c r="Q963" s="206"/>
      <c r="R963" s="206"/>
      <c r="S963" s="211"/>
      <c r="T963" s="206"/>
      <c r="U963" s="211">
        <f>U962</f>
        <v>0</v>
      </c>
    </row>
    <row r="964" spans="1:21" x14ac:dyDescent="0.25">
      <c r="A964" s="203"/>
      <c r="B964" s="203"/>
      <c r="C964" s="203" t="s">
        <v>697</v>
      </c>
      <c r="D964" s="203"/>
      <c r="E964" s="203"/>
      <c r="F964" s="203"/>
      <c r="G964" s="203"/>
      <c r="H964" s="203"/>
      <c r="I964" s="227"/>
      <c r="J964" s="203"/>
      <c r="K964" s="203"/>
      <c r="L964" s="203"/>
      <c r="M964" s="203"/>
      <c r="N964" s="203"/>
      <c r="O964" s="203"/>
      <c r="P964" s="203"/>
      <c r="Q964" s="203"/>
      <c r="R964" s="203"/>
      <c r="S964" s="229"/>
      <c r="T964" s="203"/>
      <c r="U964" s="229">
        <v>0</v>
      </c>
    </row>
    <row r="965" spans="1:21" x14ac:dyDescent="0.25">
      <c r="A965" s="206"/>
      <c r="B965" s="206"/>
      <c r="C965" s="206" t="s">
        <v>698</v>
      </c>
      <c r="D965" s="206"/>
      <c r="E965" s="206"/>
      <c r="F965" s="206"/>
      <c r="G965" s="206"/>
      <c r="H965" s="206"/>
      <c r="I965" s="228"/>
      <c r="J965" s="206"/>
      <c r="K965" s="206"/>
      <c r="L965" s="206"/>
      <c r="M965" s="206"/>
      <c r="N965" s="206"/>
      <c r="O965" s="206"/>
      <c r="P965" s="206"/>
      <c r="Q965" s="206"/>
      <c r="R965" s="206"/>
      <c r="S965" s="211"/>
      <c r="T965" s="206"/>
      <c r="U965" s="211">
        <f>U964</f>
        <v>0</v>
      </c>
    </row>
    <row r="966" spans="1:21" x14ac:dyDescent="0.25">
      <c r="A966" s="203"/>
      <c r="B966" s="203"/>
      <c r="C966" s="203" t="s">
        <v>699</v>
      </c>
      <c r="D966" s="203"/>
      <c r="E966" s="203"/>
      <c r="F966" s="203"/>
      <c r="G966" s="203"/>
      <c r="H966" s="203"/>
      <c r="I966" s="227"/>
      <c r="J966" s="203"/>
      <c r="K966" s="203"/>
      <c r="L966" s="203"/>
      <c r="M966" s="203"/>
      <c r="N966" s="203"/>
      <c r="O966" s="203"/>
      <c r="P966" s="203"/>
      <c r="Q966" s="203"/>
      <c r="R966" s="203"/>
      <c r="S966" s="229"/>
      <c r="T966" s="203"/>
      <c r="U966" s="229">
        <v>0</v>
      </c>
    </row>
    <row r="967" spans="1:21" x14ac:dyDescent="0.25">
      <c r="A967" s="206"/>
      <c r="B967" s="206"/>
      <c r="C967" s="206" t="s">
        <v>700</v>
      </c>
      <c r="D967" s="206"/>
      <c r="E967" s="206"/>
      <c r="F967" s="206"/>
      <c r="G967" s="206"/>
      <c r="H967" s="206"/>
      <c r="I967" s="228"/>
      <c r="J967" s="206"/>
      <c r="K967" s="206"/>
      <c r="L967" s="206"/>
      <c r="M967" s="206"/>
      <c r="N967" s="206"/>
      <c r="O967" s="206"/>
      <c r="P967" s="206"/>
      <c r="Q967" s="206"/>
      <c r="R967" s="206"/>
      <c r="S967" s="211"/>
      <c r="T967" s="206"/>
      <c r="U967" s="211">
        <f>U966</f>
        <v>0</v>
      </c>
    </row>
    <row r="968" spans="1:21" x14ac:dyDescent="0.25">
      <c r="A968" s="203"/>
      <c r="B968" s="203"/>
      <c r="C968" s="203" t="s">
        <v>701</v>
      </c>
      <c r="D968" s="203"/>
      <c r="E968" s="203"/>
      <c r="F968" s="203"/>
      <c r="G968" s="203"/>
      <c r="H968" s="203"/>
      <c r="I968" s="227"/>
      <c r="J968" s="203"/>
      <c r="K968" s="203"/>
      <c r="L968" s="203"/>
      <c r="M968" s="203"/>
      <c r="N968" s="203"/>
      <c r="O968" s="203"/>
      <c r="P968" s="203"/>
      <c r="Q968" s="203"/>
      <c r="R968" s="203"/>
      <c r="S968" s="229"/>
      <c r="T968" s="203"/>
      <c r="U968" s="229">
        <v>0</v>
      </c>
    </row>
    <row r="969" spans="1:21" ht="15.75" thickBot="1" x14ac:dyDescent="0.3">
      <c r="A969" s="206"/>
      <c r="B969" s="206"/>
      <c r="C969" s="206" t="s">
        <v>702</v>
      </c>
      <c r="D969" s="206"/>
      <c r="E969" s="206"/>
      <c r="F969" s="206"/>
      <c r="G969" s="206"/>
      <c r="H969" s="206"/>
      <c r="I969" s="228"/>
      <c r="J969" s="206"/>
      <c r="K969" s="206"/>
      <c r="L969" s="206"/>
      <c r="M969" s="206"/>
      <c r="N969" s="206"/>
      <c r="O969" s="206"/>
      <c r="P969" s="206"/>
      <c r="Q969" s="206"/>
      <c r="R969" s="206"/>
      <c r="S969" s="213"/>
      <c r="T969" s="206"/>
      <c r="U969" s="213">
        <f>U968</f>
        <v>0</v>
      </c>
    </row>
    <row r="970" spans="1:21" x14ac:dyDescent="0.25">
      <c r="A970" s="206"/>
      <c r="B970" s="206" t="s">
        <v>703</v>
      </c>
      <c r="C970" s="206"/>
      <c r="D970" s="206"/>
      <c r="E970" s="206"/>
      <c r="F970" s="206"/>
      <c r="G970" s="206"/>
      <c r="H970" s="206"/>
      <c r="I970" s="228"/>
      <c r="J970" s="206"/>
      <c r="K970" s="206"/>
      <c r="L970" s="206"/>
      <c r="M970" s="206"/>
      <c r="N970" s="206"/>
      <c r="O970" s="206"/>
      <c r="P970" s="206"/>
      <c r="Q970" s="206"/>
      <c r="R970" s="206"/>
      <c r="S970" s="211"/>
      <c r="T970" s="206"/>
      <c r="U970" s="211">
        <f>ROUND(U949+U951+U953+U955+U957+U959+U961+U963+U965+U967+U969,5)</f>
        <v>0</v>
      </c>
    </row>
    <row r="971" spans="1:21" x14ac:dyDescent="0.25">
      <c r="A971" s="203"/>
      <c r="B971" s="203" t="s">
        <v>704</v>
      </c>
      <c r="C971" s="203"/>
      <c r="D971" s="203"/>
      <c r="E971" s="203"/>
      <c r="F971" s="203"/>
      <c r="G971" s="203"/>
      <c r="H971" s="203"/>
      <c r="I971" s="227"/>
      <c r="J971" s="203"/>
      <c r="K971" s="203"/>
      <c r="L971" s="203"/>
      <c r="M971" s="203"/>
      <c r="N971" s="203"/>
      <c r="O971" s="203"/>
      <c r="P971" s="203"/>
      <c r="Q971" s="203"/>
      <c r="R971" s="203"/>
      <c r="S971" s="229"/>
      <c r="T971" s="203"/>
      <c r="U971" s="229">
        <v>0</v>
      </c>
    </row>
    <row r="972" spans="1:21" x14ac:dyDescent="0.25">
      <c r="A972" s="203"/>
      <c r="B972" s="203"/>
      <c r="C972" s="203" t="s">
        <v>705</v>
      </c>
      <c r="D972" s="203"/>
      <c r="E972" s="203"/>
      <c r="F972" s="203"/>
      <c r="G972" s="203"/>
      <c r="H972" s="203"/>
      <c r="I972" s="227"/>
      <c r="J972" s="203"/>
      <c r="K972" s="203"/>
      <c r="L972" s="203"/>
      <c r="M972" s="203"/>
      <c r="N972" s="203"/>
      <c r="O972" s="203"/>
      <c r="P972" s="203"/>
      <c r="Q972" s="203"/>
      <c r="R972" s="203"/>
      <c r="S972" s="229"/>
      <c r="T972" s="203"/>
      <c r="U972" s="229">
        <v>0</v>
      </c>
    </row>
    <row r="973" spans="1:21" x14ac:dyDescent="0.25">
      <c r="A973" s="206"/>
      <c r="B973" s="206"/>
      <c r="C973" s="206" t="s">
        <v>706</v>
      </c>
      <c r="D973" s="206"/>
      <c r="E973" s="206"/>
      <c r="F973" s="206"/>
      <c r="G973" s="206"/>
      <c r="H973" s="206"/>
      <c r="I973" s="228"/>
      <c r="J973" s="206"/>
      <c r="K973" s="206"/>
      <c r="L973" s="206"/>
      <c r="M973" s="206"/>
      <c r="N973" s="206"/>
      <c r="O973" s="206"/>
      <c r="P973" s="206"/>
      <c r="Q973" s="206"/>
      <c r="R973" s="206"/>
      <c r="S973" s="211"/>
      <c r="T973" s="206"/>
      <c r="U973" s="211">
        <f>U972</f>
        <v>0</v>
      </c>
    </row>
    <row r="974" spans="1:21" x14ac:dyDescent="0.25">
      <c r="A974" s="203"/>
      <c r="B974" s="203"/>
      <c r="C974" s="203" t="s">
        <v>707</v>
      </c>
      <c r="D974" s="203"/>
      <c r="E974" s="203"/>
      <c r="F974" s="203"/>
      <c r="G974" s="203"/>
      <c r="H974" s="203"/>
      <c r="I974" s="227"/>
      <c r="J974" s="203"/>
      <c r="K974" s="203"/>
      <c r="L974" s="203"/>
      <c r="M974" s="203"/>
      <c r="N974" s="203"/>
      <c r="O974" s="203"/>
      <c r="P974" s="203"/>
      <c r="Q974" s="203"/>
      <c r="R974" s="203"/>
      <c r="S974" s="229"/>
      <c r="T974" s="203"/>
      <c r="U974" s="229">
        <v>0</v>
      </c>
    </row>
    <row r="975" spans="1:21" x14ac:dyDescent="0.25">
      <c r="A975" s="206"/>
      <c r="B975" s="206"/>
      <c r="C975" s="206" t="s">
        <v>708</v>
      </c>
      <c r="D975" s="206"/>
      <c r="E975" s="206"/>
      <c r="F975" s="206"/>
      <c r="G975" s="206"/>
      <c r="H975" s="206"/>
      <c r="I975" s="228"/>
      <c r="J975" s="206"/>
      <c r="K975" s="206"/>
      <c r="L975" s="206"/>
      <c r="M975" s="206"/>
      <c r="N975" s="206"/>
      <c r="O975" s="206"/>
      <c r="P975" s="206"/>
      <c r="Q975" s="206"/>
      <c r="R975" s="206"/>
      <c r="S975" s="211"/>
      <c r="T975" s="206"/>
      <c r="U975" s="211">
        <f>U974</f>
        <v>0</v>
      </c>
    </row>
    <row r="976" spans="1:21" x14ac:dyDescent="0.25">
      <c r="A976" s="203"/>
      <c r="B976" s="203"/>
      <c r="C976" s="203" t="s">
        <v>709</v>
      </c>
      <c r="D976" s="203"/>
      <c r="E976" s="203"/>
      <c r="F976" s="203"/>
      <c r="G976" s="203"/>
      <c r="H976" s="203"/>
      <c r="I976" s="227"/>
      <c r="J976" s="203"/>
      <c r="K976" s="203"/>
      <c r="L976" s="203"/>
      <c r="M976" s="203"/>
      <c r="N976" s="203"/>
      <c r="O976" s="203"/>
      <c r="P976" s="203"/>
      <c r="Q976" s="203"/>
      <c r="R976" s="203"/>
      <c r="S976" s="229"/>
      <c r="T976" s="203"/>
      <c r="U976" s="229">
        <v>0</v>
      </c>
    </row>
    <row r="977" spans="1:21" x14ac:dyDescent="0.25">
      <c r="A977" s="206"/>
      <c r="B977" s="206"/>
      <c r="C977" s="206" t="s">
        <v>710</v>
      </c>
      <c r="D977" s="206"/>
      <c r="E977" s="206"/>
      <c r="F977" s="206"/>
      <c r="G977" s="206"/>
      <c r="H977" s="206"/>
      <c r="I977" s="228"/>
      <c r="J977" s="206"/>
      <c r="K977" s="206"/>
      <c r="L977" s="206"/>
      <c r="M977" s="206"/>
      <c r="N977" s="206"/>
      <c r="O977" s="206"/>
      <c r="P977" s="206"/>
      <c r="Q977" s="206"/>
      <c r="R977" s="206"/>
      <c r="S977" s="211"/>
      <c r="T977" s="206"/>
      <c r="U977" s="211">
        <f>U976</f>
        <v>0</v>
      </c>
    </row>
    <row r="978" spans="1:21" x14ac:dyDescent="0.25">
      <c r="A978" s="203"/>
      <c r="B978" s="203"/>
      <c r="C978" s="203" t="s">
        <v>711</v>
      </c>
      <c r="D978" s="203"/>
      <c r="E978" s="203"/>
      <c r="F978" s="203"/>
      <c r="G978" s="203"/>
      <c r="H978" s="203"/>
      <c r="I978" s="227"/>
      <c r="J978" s="203"/>
      <c r="K978" s="203"/>
      <c r="L978" s="203"/>
      <c r="M978" s="203"/>
      <c r="N978" s="203"/>
      <c r="O978" s="203"/>
      <c r="P978" s="203"/>
      <c r="Q978" s="203"/>
      <c r="R978" s="203"/>
      <c r="S978" s="229"/>
      <c r="T978" s="203"/>
      <c r="U978" s="229">
        <v>0</v>
      </c>
    </row>
    <row r="979" spans="1:21" x14ac:dyDescent="0.25">
      <c r="A979" s="206"/>
      <c r="B979" s="206"/>
      <c r="C979" s="206" t="s">
        <v>712</v>
      </c>
      <c r="D979" s="206"/>
      <c r="E979" s="206"/>
      <c r="F979" s="206"/>
      <c r="G979" s="206"/>
      <c r="H979" s="206"/>
      <c r="I979" s="228"/>
      <c r="J979" s="206"/>
      <c r="K979" s="206"/>
      <c r="L979" s="206"/>
      <c r="M979" s="206"/>
      <c r="N979" s="206"/>
      <c r="O979" s="206"/>
      <c r="P979" s="206"/>
      <c r="Q979" s="206"/>
      <c r="R979" s="206"/>
      <c r="S979" s="211"/>
      <c r="T979" s="206"/>
      <c r="U979" s="211">
        <f>U978</f>
        <v>0</v>
      </c>
    </row>
    <row r="980" spans="1:21" x14ac:dyDescent="0.25">
      <c r="A980" s="203"/>
      <c r="B980" s="203"/>
      <c r="C980" s="203" t="s">
        <v>713</v>
      </c>
      <c r="D980" s="203"/>
      <c r="E980" s="203"/>
      <c r="F980" s="203"/>
      <c r="G980" s="203"/>
      <c r="H980" s="203"/>
      <c r="I980" s="227"/>
      <c r="J980" s="203"/>
      <c r="K980" s="203"/>
      <c r="L980" s="203"/>
      <c r="M980" s="203"/>
      <c r="N980" s="203"/>
      <c r="O980" s="203"/>
      <c r="P980" s="203"/>
      <c r="Q980" s="203"/>
      <c r="R980" s="203"/>
      <c r="S980" s="229"/>
      <c r="T980" s="203"/>
      <c r="U980" s="229">
        <v>0</v>
      </c>
    </row>
    <row r="981" spans="1:21" x14ac:dyDescent="0.25">
      <c r="A981" s="206"/>
      <c r="B981" s="206"/>
      <c r="C981" s="206" t="s">
        <v>714</v>
      </c>
      <c r="D981" s="206"/>
      <c r="E981" s="206"/>
      <c r="F981" s="206"/>
      <c r="G981" s="206"/>
      <c r="H981" s="206"/>
      <c r="I981" s="228"/>
      <c r="J981" s="206"/>
      <c r="K981" s="206"/>
      <c r="L981" s="206"/>
      <c r="M981" s="206"/>
      <c r="N981" s="206"/>
      <c r="O981" s="206"/>
      <c r="P981" s="206"/>
      <c r="Q981" s="206"/>
      <c r="R981" s="206"/>
      <c r="S981" s="211"/>
      <c r="T981" s="206"/>
      <c r="U981" s="211">
        <f>U980</f>
        <v>0</v>
      </c>
    </row>
    <row r="982" spans="1:21" x14ac:dyDescent="0.25">
      <c r="A982" s="203"/>
      <c r="B982" s="203"/>
      <c r="C982" s="203" t="s">
        <v>715</v>
      </c>
      <c r="D982" s="203"/>
      <c r="E982" s="203"/>
      <c r="F982" s="203"/>
      <c r="G982" s="203"/>
      <c r="H982" s="203"/>
      <c r="I982" s="227"/>
      <c r="J982" s="203"/>
      <c r="K982" s="203"/>
      <c r="L982" s="203"/>
      <c r="M982" s="203"/>
      <c r="N982" s="203"/>
      <c r="O982" s="203"/>
      <c r="P982" s="203"/>
      <c r="Q982" s="203"/>
      <c r="R982" s="203"/>
      <c r="S982" s="229"/>
      <c r="T982" s="203"/>
      <c r="U982" s="229">
        <v>0</v>
      </c>
    </row>
    <row r="983" spans="1:21" x14ac:dyDescent="0.25">
      <c r="A983" s="206"/>
      <c r="B983" s="206"/>
      <c r="C983" s="206" t="s">
        <v>716</v>
      </c>
      <c r="D983" s="206"/>
      <c r="E983" s="206"/>
      <c r="F983" s="206"/>
      <c r="G983" s="206"/>
      <c r="H983" s="206"/>
      <c r="I983" s="228"/>
      <c r="J983" s="206"/>
      <c r="K983" s="206"/>
      <c r="L983" s="206"/>
      <c r="M983" s="206"/>
      <c r="N983" s="206"/>
      <c r="O983" s="206"/>
      <c r="P983" s="206"/>
      <c r="Q983" s="206"/>
      <c r="R983" s="206"/>
      <c r="S983" s="211"/>
      <c r="T983" s="206"/>
      <c r="U983" s="211">
        <f>U982</f>
        <v>0</v>
      </c>
    </row>
    <row r="984" spans="1:21" x14ac:dyDescent="0.25">
      <c r="A984" s="203"/>
      <c r="B984" s="203"/>
      <c r="C984" s="203" t="s">
        <v>717</v>
      </c>
      <c r="D984" s="203"/>
      <c r="E984" s="203"/>
      <c r="F984" s="203"/>
      <c r="G984" s="203"/>
      <c r="H984" s="203"/>
      <c r="I984" s="227"/>
      <c r="J984" s="203"/>
      <c r="K984" s="203"/>
      <c r="L984" s="203"/>
      <c r="M984" s="203"/>
      <c r="N984" s="203"/>
      <c r="O984" s="203"/>
      <c r="P984" s="203"/>
      <c r="Q984" s="203"/>
      <c r="R984" s="203"/>
      <c r="S984" s="229"/>
      <c r="T984" s="203"/>
      <c r="U984" s="229">
        <v>0</v>
      </c>
    </row>
    <row r="985" spans="1:21" x14ac:dyDescent="0.25">
      <c r="A985" s="206"/>
      <c r="B985" s="206"/>
      <c r="C985" s="206" t="s">
        <v>718</v>
      </c>
      <c r="D985" s="206"/>
      <c r="E985" s="206"/>
      <c r="F985" s="206"/>
      <c r="G985" s="206"/>
      <c r="H985" s="206"/>
      <c r="I985" s="228"/>
      <c r="J985" s="206"/>
      <c r="K985" s="206"/>
      <c r="L985" s="206"/>
      <c r="M985" s="206"/>
      <c r="N985" s="206"/>
      <c r="O985" s="206"/>
      <c r="P985" s="206"/>
      <c r="Q985" s="206"/>
      <c r="R985" s="206"/>
      <c r="S985" s="211"/>
      <c r="T985" s="206"/>
      <c r="U985" s="211">
        <f>U984</f>
        <v>0</v>
      </c>
    </row>
    <row r="986" spans="1:21" x14ac:dyDescent="0.25">
      <c r="A986" s="203"/>
      <c r="B986" s="203"/>
      <c r="C986" s="203" t="s">
        <v>719</v>
      </c>
      <c r="D986" s="203"/>
      <c r="E986" s="203"/>
      <c r="F986" s="203"/>
      <c r="G986" s="203"/>
      <c r="H986" s="203"/>
      <c r="I986" s="227"/>
      <c r="J986" s="203"/>
      <c r="K986" s="203"/>
      <c r="L986" s="203"/>
      <c r="M986" s="203"/>
      <c r="N986" s="203"/>
      <c r="O986" s="203"/>
      <c r="P986" s="203"/>
      <c r="Q986" s="203"/>
      <c r="R986" s="203"/>
      <c r="S986" s="229"/>
      <c r="T986" s="203"/>
      <c r="U986" s="229">
        <v>0</v>
      </c>
    </row>
    <row r="987" spans="1:21" x14ac:dyDescent="0.25">
      <c r="A987" s="206"/>
      <c r="B987" s="206"/>
      <c r="C987" s="206" t="s">
        <v>720</v>
      </c>
      <c r="D987" s="206"/>
      <c r="E987" s="206"/>
      <c r="F987" s="206"/>
      <c r="G987" s="206"/>
      <c r="H987" s="206"/>
      <c r="I987" s="228"/>
      <c r="J987" s="206"/>
      <c r="K987" s="206"/>
      <c r="L987" s="206"/>
      <c r="M987" s="206"/>
      <c r="N987" s="206"/>
      <c r="O987" s="206"/>
      <c r="P987" s="206"/>
      <c r="Q987" s="206"/>
      <c r="R987" s="206"/>
      <c r="S987" s="211"/>
      <c r="T987" s="206"/>
      <c r="U987" s="211">
        <f>U986</f>
        <v>0</v>
      </c>
    </row>
    <row r="988" spans="1:21" x14ac:dyDescent="0.25">
      <c r="A988" s="203"/>
      <c r="B988" s="203"/>
      <c r="C988" s="203" t="s">
        <v>721</v>
      </c>
      <c r="D988" s="203"/>
      <c r="E988" s="203"/>
      <c r="F988" s="203"/>
      <c r="G988" s="203"/>
      <c r="H988" s="203"/>
      <c r="I988" s="227"/>
      <c r="J988" s="203"/>
      <c r="K988" s="203"/>
      <c r="L988" s="203"/>
      <c r="M988" s="203"/>
      <c r="N988" s="203"/>
      <c r="O988" s="203"/>
      <c r="P988" s="203"/>
      <c r="Q988" s="203"/>
      <c r="R988" s="203"/>
      <c r="S988" s="229"/>
      <c r="T988" s="203"/>
      <c r="U988" s="229">
        <v>0</v>
      </c>
    </row>
    <row r="989" spans="1:21" x14ac:dyDescent="0.25">
      <c r="A989" s="206"/>
      <c r="B989" s="206"/>
      <c r="C989" s="206" t="s">
        <v>722</v>
      </c>
      <c r="D989" s="206"/>
      <c r="E989" s="206"/>
      <c r="F989" s="206"/>
      <c r="G989" s="206"/>
      <c r="H989" s="206"/>
      <c r="I989" s="228"/>
      <c r="J989" s="206"/>
      <c r="K989" s="206"/>
      <c r="L989" s="206"/>
      <c r="M989" s="206"/>
      <c r="N989" s="206"/>
      <c r="O989" s="206"/>
      <c r="P989" s="206"/>
      <c r="Q989" s="206"/>
      <c r="R989" s="206"/>
      <c r="S989" s="211"/>
      <c r="T989" s="206"/>
      <c r="U989" s="211">
        <f>U988</f>
        <v>0</v>
      </c>
    </row>
    <row r="990" spans="1:21" x14ac:dyDescent="0.25">
      <c r="A990" s="203"/>
      <c r="B990" s="203"/>
      <c r="C990" s="203" t="s">
        <v>723</v>
      </c>
      <c r="D990" s="203"/>
      <c r="E990" s="203"/>
      <c r="F990" s="203"/>
      <c r="G990" s="203"/>
      <c r="H990" s="203"/>
      <c r="I990" s="227"/>
      <c r="J990" s="203"/>
      <c r="K990" s="203"/>
      <c r="L990" s="203"/>
      <c r="M990" s="203"/>
      <c r="N990" s="203"/>
      <c r="O990" s="203"/>
      <c r="P990" s="203"/>
      <c r="Q990" s="203"/>
      <c r="R990" s="203"/>
      <c r="S990" s="229"/>
      <c r="T990" s="203"/>
      <c r="U990" s="229">
        <v>0</v>
      </c>
    </row>
    <row r="991" spans="1:21" x14ac:dyDescent="0.25">
      <c r="A991" s="206"/>
      <c r="B991" s="206"/>
      <c r="C991" s="206" t="s">
        <v>724</v>
      </c>
      <c r="D991" s="206"/>
      <c r="E991" s="206"/>
      <c r="F991" s="206"/>
      <c r="G991" s="206"/>
      <c r="H991" s="206"/>
      <c r="I991" s="228"/>
      <c r="J991" s="206"/>
      <c r="K991" s="206"/>
      <c r="L991" s="206"/>
      <c r="M991" s="206"/>
      <c r="N991" s="206"/>
      <c r="O991" s="206"/>
      <c r="P991" s="206"/>
      <c r="Q991" s="206"/>
      <c r="R991" s="206"/>
      <c r="S991" s="211"/>
      <c r="T991" s="206"/>
      <c r="U991" s="211">
        <f>U990</f>
        <v>0</v>
      </c>
    </row>
    <row r="992" spans="1:21" x14ac:dyDescent="0.25">
      <c r="A992" s="203"/>
      <c r="B992" s="203"/>
      <c r="C992" s="203" t="s">
        <v>725</v>
      </c>
      <c r="D992" s="203"/>
      <c r="E992" s="203"/>
      <c r="F992" s="203"/>
      <c r="G992" s="203"/>
      <c r="H992" s="203"/>
      <c r="I992" s="227"/>
      <c r="J992" s="203"/>
      <c r="K992" s="203"/>
      <c r="L992" s="203"/>
      <c r="M992" s="203"/>
      <c r="N992" s="203"/>
      <c r="O992" s="203"/>
      <c r="P992" s="203"/>
      <c r="Q992" s="203"/>
      <c r="R992" s="203"/>
      <c r="S992" s="229"/>
      <c r="T992" s="203"/>
      <c r="U992" s="229">
        <v>0</v>
      </c>
    </row>
    <row r="993" spans="1:21" ht="15.75" thickBot="1" x14ac:dyDescent="0.3">
      <c r="A993" s="206"/>
      <c r="B993" s="206"/>
      <c r="C993" s="206" t="s">
        <v>726</v>
      </c>
      <c r="D993" s="206"/>
      <c r="E993" s="206"/>
      <c r="F993" s="206"/>
      <c r="G993" s="206"/>
      <c r="H993" s="206"/>
      <c r="I993" s="228"/>
      <c r="J993" s="206"/>
      <c r="K993" s="206"/>
      <c r="L993" s="206"/>
      <c r="M993" s="206"/>
      <c r="N993" s="206"/>
      <c r="O993" s="206"/>
      <c r="P993" s="206"/>
      <c r="Q993" s="206"/>
      <c r="R993" s="206"/>
      <c r="S993" s="213"/>
      <c r="T993" s="206"/>
      <c r="U993" s="213">
        <f>U992</f>
        <v>0</v>
      </c>
    </row>
    <row r="994" spans="1:21" x14ac:dyDescent="0.25">
      <c r="A994" s="206"/>
      <c r="B994" s="206" t="s">
        <v>727</v>
      </c>
      <c r="C994" s="206"/>
      <c r="D994" s="206"/>
      <c r="E994" s="206"/>
      <c r="F994" s="206"/>
      <c r="G994" s="206"/>
      <c r="H994" s="206"/>
      <c r="I994" s="228"/>
      <c r="J994" s="206"/>
      <c r="K994" s="206"/>
      <c r="L994" s="206"/>
      <c r="M994" s="206"/>
      <c r="N994" s="206"/>
      <c r="O994" s="206"/>
      <c r="P994" s="206"/>
      <c r="Q994" s="206"/>
      <c r="R994" s="206"/>
      <c r="S994" s="211"/>
      <c r="T994" s="206"/>
      <c r="U994" s="211">
        <f>ROUND(U973+U975+U977+U979+U981+U983+U985+U987+U989+U991+U993,5)</f>
        <v>0</v>
      </c>
    </row>
    <row r="995" spans="1:21" x14ac:dyDescent="0.25">
      <c r="A995" s="203"/>
      <c r="B995" s="203" t="s">
        <v>165</v>
      </c>
      <c r="C995" s="203"/>
      <c r="D995" s="203"/>
      <c r="E995" s="203"/>
      <c r="F995" s="203"/>
      <c r="G995" s="203"/>
      <c r="H995" s="203"/>
      <c r="I995" s="227"/>
      <c r="J995" s="203"/>
      <c r="K995" s="203"/>
      <c r="L995" s="203"/>
      <c r="M995" s="203"/>
      <c r="N995" s="203"/>
      <c r="O995" s="203"/>
      <c r="P995" s="203"/>
      <c r="Q995" s="203"/>
      <c r="R995" s="203"/>
      <c r="S995" s="229"/>
      <c r="T995" s="203"/>
      <c r="U995" s="229">
        <v>2187.2199999999998</v>
      </c>
    </row>
    <row r="996" spans="1:21" x14ac:dyDescent="0.25">
      <c r="A996" s="203"/>
      <c r="B996" s="203"/>
      <c r="C996" s="203" t="s">
        <v>728</v>
      </c>
      <c r="D996" s="203"/>
      <c r="E996" s="203"/>
      <c r="F996" s="203"/>
      <c r="G996" s="203"/>
      <c r="H996" s="203"/>
      <c r="I996" s="227"/>
      <c r="J996" s="203"/>
      <c r="K996" s="203"/>
      <c r="L996" s="203"/>
      <c r="M996" s="203"/>
      <c r="N996" s="203"/>
      <c r="O996" s="203"/>
      <c r="P996" s="203"/>
      <c r="Q996" s="203"/>
      <c r="R996" s="203"/>
      <c r="S996" s="229"/>
      <c r="T996" s="203"/>
      <c r="U996" s="229">
        <v>0</v>
      </c>
    </row>
    <row r="997" spans="1:21" x14ac:dyDescent="0.25">
      <c r="A997" s="206"/>
      <c r="B997" s="206"/>
      <c r="C997" s="206" t="s">
        <v>729</v>
      </c>
      <c r="D997" s="206"/>
      <c r="E997" s="206"/>
      <c r="F997" s="206"/>
      <c r="G997" s="206"/>
      <c r="H997" s="206"/>
      <c r="I997" s="228"/>
      <c r="J997" s="206"/>
      <c r="K997" s="206"/>
      <c r="L997" s="206"/>
      <c r="M997" s="206"/>
      <c r="N997" s="206"/>
      <c r="O997" s="206"/>
      <c r="P997" s="206"/>
      <c r="Q997" s="206"/>
      <c r="R997" s="206"/>
      <c r="S997" s="211"/>
      <c r="T997" s="206"/>
      <c r="U997" s="211">
        <f>U996</f>
        <v>0</v>
      </c>
    </row>
    <row r="998" spans="1:21" x14ac:dyDescent="0.25">
      <c r="A998" s="203"/>
      <c r="B998" s="203"/>
      <c r="C998" s="203" t="s">
        <v>730</v>
      </c>
      <c r="D998" s="203"/>
      <c r="E998" s="203"/>
      <c r="F998" s="203"/>
      <c r="G998" s="203"/>
      <c r="H998" s="203"/>
      <c r="I998" s="227"/>
      <c r="J998" s="203"/>
      <c r="K998" s="203"/>
      <c r="L998" s="203"/>
      <c r="M998" s="203"/>
      <c r="N998" s="203"/>
      <c r="O998" s="203"/>
      <c r="P998" s="203"/>
      <c r="Q998" s="203"/>
      <c r="R998" s="203"/>
      <c r="S998" s="229"/>
      <c r="T998" s="203"/>
      <c r="U998" s="229">
        <v>0</v>
      </c>
    </row>
    <row r="999" spans="1:21" x14ac:dyDescent="0.25">
      <c r="A999" s="206"/>
      <c r="B999" s="206"/>
      <c r="C999" s="206" t="s">
        <v>731</v>
      </c>
      <c r="D999" s="206"/>
      <c r="E999" s="206"/>
      <c r="F999" s="206"/>
      <c r="G999" s="206"/>
      <c r="H999" s="206"/>
      <c r="I999" s="228"/>
      <c r="J999" s="206"/>
      <c r="K999" s="206"/>
      <c r="L999" s="206"/>
      <c r="M999" s="206"/>
      <c r="N999" s="206"/>
      <c r="O999" s="206"/>
      <c r="P999" s="206"/>
      <c r="Q999" s="206"/>
      <c r="R999" s="206"/>
      <c r="S999" s="211"/>
      <c r="T999" s="206"/>
      <c r="U999" s="211">
        <f>U998</f>
        <v>0</v>
      </c>
    </row>
    <row r="1000" spans="1:21" x14ac:dyDescent="0.25">
      <c r="A1000" s="203"/>
      <c r="B1000" s="203"/>
      <c r="C1000" s="203" t="s">
        <v>732</v>
      </c>
      <c r="D1000" s="203"/>
      <c r="E1000" s="203"/>
      <c r="F1000" s="203"/>
      <c r="G1000" s="203"/>
      <c r="H1000" s="203"/>
      <c r="I1000" s="227"/>
      <c r="J1000" s="203"/>
      <c r="K1000" s="203"/>
      <c r="L1000" s="203"/>
      <c r="M1000" s="203"/>
      <c r="N1000" s="203"/>
      <c r="O1000" s="203"/>
      <c r="P1000" s="203"/>
      <c r="Q1000" s="203"/>
      <c r="R1000" s="203"/>
      <c r="S1000" s="229"/>
      <c r="T1000" s="203"/>
      <c r="U1000" s="229">
        <v>0</v>
      </c>
    </row>
    <row r="1001" spans="1:21" x14ac:dyDescent="0.25">
      <c r="A1001" s="206"/>
      <c r="B1001" s="206"/>
      <c r="C1001" s="206" t="s">
        <v>733</v>
      </c>
      <c r="D1001" s="206"/>
      <c r="E1001" s="206"/>
      <c r="F1001" s="206"/>
      <c r="G1001" s="206"/>
      <c r="H1001" s="206"/>
      <c r="I1001" s="228"/>
      <c r="J1001" s="206"/>
      <c r="K1001" s="206"/>
      <c r="L1001" s="206"/>
      <c r="M1001" s="206"/>
      <c r="N1001" s="206"/>
      <c r="O1001" s="206"/>
      <c r="P1001" s="206"/>
      <c r="Q1001" s="206"/>
      <c r="R1001" s="206"/>
      <c r="S1001" s="211"/>
      <c r="T1001" s="206"/>
      <c r="U1001" s="211">
        <f>U1000</f>
        <v>0</v>
      </c>
    </row>
    <row r="1002" spans="1:21" x14ac:dyDescent="0.25">
      <c r="A1002" s="203"/>
      <c r="B1002" s="203"/>
      <c r="C1002" s="203" t="s">
        <v>734</v>
      </c>
      <c r="D1002" s="203"/>
      <c r="E1002" s="203"/>
      <c r="F1002" s="203"/>
      <c r="G1002" s="203"/>
      <c r="H1002" s="203"/>
      <c r="I1002" s="227"/>
      <c r="J1002" s="203"/>
      <c r="K1002" s="203"/>
      <c r="L1002" s="203"/>
      <c r="M1002" s="203"/>
      <c r="N1002" s="203"/>
      <c r="O1002" s="203"/>
      <c r="P1002" s="203"/>
      <c r="Q1002" s="203"/>
      <c r="R1002" s="203"/>
      <c r="S1002" s="229"/>
      <c r="T1002" s="203"/>
      <c r="U1002" s="229">
        <v>0</v>
      </c>
    </row>
    <row r="1003" spans="1:21" x14ac:dyDescent="0.25">
      <c r="A1003" s="206"/>
      <c r="B1003" s="206"/>
      <c r="C1003" s="206" t="s">
        <v>735</v>
      </c>
      <c r="D1003" s="206"/>
      <c r="E1003" s="206"/>
      <c r="F1003" s="206"/>
      <c r="G1003" s="206"/>
      <c r="H1003" s="206"/>
      <c r="I1003" s="228"/>
      <c r="J1003" s="206"/>
      <c r="K1003" s="206"/>
      <c r="L1003" s="206"/>
      <c r="M1003" s="206"/>
      <c r="N1003" s="206"/>
      <c r="O1003" s="206"/>
      <c r="P1003" s="206"/>
      <c r="Q1003" s="206"/>
      <c r="R1003" s="206"/>
      <c r="S1003" s="211"/>
      <c r="T1003" s="206"/>
      <c r="U1003" s="211">
        <f>U1002</f>
        <v>0</v>
      </c>
    </row>
    <row r="1004" spans="1:21" x14ac:dyDescent="0.25">
      <c r="A1004" s="203"/>
      <c r="B1004" s="203"/>
      <c r="C1004" s="203" t="s">
        <v>166</v>
      </c>
      <c r="D1004" s="203"/>
      <c r="E1004" s="203"/>
      <c r="F1004" s="203"/>
      <c r="G1004" s="203"/>
      <c r="H1004" s="203"/>
      <c r="I1004" s="227"/>
      <c r="J1004" s="203"/>
      <c r="K1004" s="203"/>
      <c r="L1004" s="203"/>
      <c r="M1004" s="203"/>
      <c r="N1004" s="203"/>
      <c r="O1004" s="203"/>
      <c r="P1004" s="203"/>
      <c r="Q1004" s="203"/>
      <c r="R1004" s="203"/>
      <c r="S1004" s="229"/>
      <c r="T1004" s="203"/>
      <c r="U1004" s="229">
        <v>300</v>
      </c>
    </row>
    <row r="1005" spans="1:21" x14ac:dyDescent="0.25">
      <c r="A1005" s="206"/>
      <c r="B1005" s="206"/>
      <c r="C1005" s="206" t="s">
        <v>736</v>
      </c>
      <c r="D1005" s="206"/>
      <c r="E1005" s="206"/>
      <c r="F1005" s="206"/>
      <c r="G1005" s="206"/>
      <c r="H1005" s="206"/>
      <c r="I1005" s="228"/>
      <c r="J1005" s="206"/>
      <c r="K1005" s="206"/>
      <c r="L1005" s="206"/>
      <c r="M1005" s="206"/>
      <c r="N1005" s="206"/>
      <c r="O1005" s="206"/>
      <c r="P1005" s="206"/>
      <c r="Q1005" s="206"/>
      <c r="R1005" s="206"/>
      <c r="S1005" s="211"/>
      <c r="T1005" s="206"/>
      <c r="U1005" s="211">
        <f>U1004</f>
        <v>300</v>
      </c>
    </row>
    <row r="1006" spans="1:21" x14ac:dyDescent="0.25">
      <c r="A1006" s="203"/>
      <c r="B1006" s="203"/>
      <c r="C1006" s="203" t="s">
        <v>167</v>
      </c>
      <c r="D1006" s="203"/>
      <c r="E1006" s="203"/>
      <c r="F1006" s="203"/>
      <c r="G1006" s="203"/>
      <c r="H1006" s="203"/>
      <c r="I1006" s="227"/>
      <c r="J1006" s="203"/>
      <c r="K1006" s="203"/>
      <c r="L1006" s="203"/>
      <c r="M1006" s="203"/>
      <c r="N1006" s="203"/>
      <c r="O1006" s="203"/>
      <c r="P1006" s="203"/>
      <c r="Q1006" s="203"/>
      <c r="R1006" s="203"/>
      <c r="S1006" s="229"/>
      <c r="T1006" s="203"/>
      <c r="U1006" s="229">
        <v>0</v>
      </c>
    </row>
    <row r="1007" spans="1:21" x14ac:dyDescent="0.25">
      <c r="A1007" s="206"/>
      <c r="B1007" s="206"/>
      <c r="C1007" s="206" t="s">
        <v>737</v>
      </c>
      <c r="D1007" s="206"/>
      <c r="E1007" s="206"/>
      <c r="F1007" s="206"/>
      <c r="G1007" s="206"/>
      <c r="H1007" s="206"/>
      <c r="I1007" s="228"/>
      <c r="J1007" s="206"/>
      <c r="K1007" s="206"/>
      <c r="L1007" s="206"/>
      <c r="M1007" s="206"/>
      <c r="N1007" s="206"/>
      <c r="O1007" s="206"/>
      <c r="P1007" s="206"/>
      <c r="Q1007" s="206"/>
      <c r="R1007" s="206"/>
      <c r="S1007" s="211"/>
      <c r="T1007" s="206"/>
      <c r="U1007" s="211">
        <f>U1006</f>
        <v>0</v>
      </c>
    </row>
    <row r="1008" spans="1:21" x14ac:dyDescent="0.25">
      <c r="A1008" s="203"/>
      <c r="B1008" s="203"/>
      <c r="C1008" s="203" t="s">
        <v>168</v>
      </c>
      <c r="D1008" s="203"/>
      <c r="E1008" s="203"/>
      <c r="F1008" s="203"/>
      <c r="G1008" s="203"/>
      <c r="H1008" s="203"/>
      <c r="I1008" s="227"/>
      <c r="J1008" s="203"/>
      <c r="K1008" s="203"/>
      <c r="L1008" s="203"/>
      <c r="M1008" s="203"/>
      <c r="N1008" s="203"/>
      <c r="O1008" s="203"/>
      <c r="P1008" s="203"/>
      <c r="Q1008" s="203"/>
      <c r="R1008" s="203"/>
      <c r="S1008" s="229"/>
      <c r="T1008" s="203"/>
      <c r="U1008" s="229">
        <v>0</v>
      </c>
    </row>
    <row r="1009" spans="1:21" x14ac:dyDescent="0.25">
      <c r="A1009" s="206"/>
      <c r="B1009" s="206"/>
      <c r="C1009" s="206" t="s">
        <v>738</v>
      </c>
      <c r="D1009" s="206"/>
      <c r="E1009" s="206"/>
      <c r="F1009" s="206"/>
      <c r="G1009" s="206"/>
      <c r="H1009" s="206"/>
      <c r="I1009" s="228"/>
      <c r="J1009" s="206"/>
      <c r="K1009" s="206"/>
      <c r="L1009" s="206"/>
      <c r="M1009" s="206"/>
      <c r="N1009" s="206"/>
      <c r="O1009" s="206"/>
      <c r="P1009" s="206"/>
      <c r="Q1009" s="206"/>
      <c r="R1009" s="206"/>
      <c r="S1009" s="211"/>
      <c r="T1009" s="206"/>
      <c r="U1009" s="211">
        <f>U1008</f>
        <v>0</v>
      </c>
    </row>
    <row r="1010" spans="1:21" x14ac:dyDescent="0.25">
      <c r="A1010" s="203"/>
      <c r="B1010" s="203"/>
      <c r="C1010" s="203" t="s">
        <v>169</v>
      </c>
      <c r="D1010" s="203"/>
      <c r="E1010" s="203"/>
      <c r="F1010" s="203"/>
      <c r="G1010" s="203"/>
      <c r="H1010" s="203"/>
      <c r="I1010" s="227"/>
      <c r="J1010" s="203"/>
      <c r="K1010" s="203"/>
      <c r="L1010" s="203"/>
      <c r="M1010" s="203"/>
      <c r="N1010" s="203"/>
      <c r="O1010" s="203"/>
      <c r="P1010" s="203"/>
      <c r="Q1010" s="203"/>
      <c r="R1010" s="203"/>
      <c r="S1010" s="229"/>
      <c r="T1010" s="203"/>
      <c r="U1010" s="229">
        <v>0</v>
      </c>
    </row>
    <row r="1011" spans="1:21" x14ac:dyDescent="0.25">
      <c r="A1011" s="203"/>
      <c r="B1011" s="203"/>
      <c r="C1011" s="203"/>
      <c r="D1011" s="203" t="s">
        <v>739</v>
      </c>
      <c r="E1011" s="203"/>
      <c r="F1011" s="203"/>
      <c r="G1011" s="203"/>
      <c r="H1011" s="203"/>
      <c r="I1011" s="227"/>
      <c r="J1011" s="203"/>
      <c r="K1011" s="203"/>
      <c r="L1011" s="203"/>
      <c r="M1011" s="203"/>
      <c r="N1011" s="203"/>
      <c r="O1011" s="203"/>
      <c r="P1011" s="203"/>
      <c r="Q1011" s="203"/>
      <c r="R1011" s="203"/>
      <c r="S1011" s="229"/>
      <c r="T1011" s="203"/>
      <c r="U1011" s="229">
        <v>0</v>
      </c>
    </row>
    <row r="1012" spans="1:21" x14ac:dyDescent="0.25">
      <c r="A1012" s="206"/>
      <c r="B1012" s="206"/>
      <c r="C1012" s="206"/>
      <c r="D1012" s="206" t="s">
        <v>740</v>
      </c>
      <c r="E1012" s="206"/>
      <c r="F1012" s="206"/>
      <c r="G1012" s="206"/>
      <c r="H1012" s="206"/>
      <c r="I1012" s="228"/>
      <c r="J1012" s="206"/>
      <c r="K1012" s="206"/>
      <c r="L1012" s="206"/>
      <c r="M1012" s="206"/>
      <c r="N1012" s="206"/>
      <c r="O1012" s="206"/>
      <c r="P1012" s="206"/>
      <c r="Q1012" s="206"/>
      <c r="R1012" s="206"/>
      <c r="S1012" s="211"/>
      <c r="T1012" s="206"/>
      <c r="U1012" s="211">
        <f>U1011</f>
        <v>0</v>
      </c>
    </row>
    <row r="1013" spans="1:21" x14ac:dyDescent="0.25">
      <c r="A1013" s="203"/>
      <c r="B1013" s="203"/>
      <c r="C1013" s="203"/>
      <c r="D1013" s="203" t="s">
        <v>170</v>
      </c>
      <c r="E1013" s="203"/>
      <c r="F1013" s="203"/>
      <c r="G1013" s="203"/>
      <c r="H1013" s="203"/>
      <c r="I1013" s="227"/>
      <c r="J1013" s="203"/>
      <c r="K1013" s="203"/>
      <c r="L1013" s="203"/>
      <c r="M1013" s="203"/>
      <c r="N1013" s="203"/>
      <c r="O1013" s="203"/>
      <c r="P1013" s="203"/>
      <c r="Q1013" s="203"/>
      <c r="R1013" s="203"/>
      <c r="S1013" s="229"/>
      <c r="T1013" s="203"/>
      <c r="U1013" s="229">
        <v>0</v>
      </c>
    </row>
    <row r="1014" spans="1:21" x14ac:dyDescent="0.25">
      <c r="A1014" s="206"/>
      <c r="B1014" s="206"/>
      <c r="C1014" s="206"/>
      <c r="D1014" s="206" t="s">
        <v>741</v>
      </c>
      <c r="E1014" s="206"/>
      <c r="F1014" s="206"/>
      <c r="G1014" s="206"/>
      <c r="H1014" s="206"/>
      <c r="I1014" s="228"/>
      <c r="J1014" s="206"/>
      <c r="K1014" s="206"/>
      <c r="L1014" s="206"/>
      <c r="M1014" s="206"/>
      <c r="N1014" s="206"/>
      <c r="O1014" s="206"/>
      <c r="P1014" s="206"/>
      <c r="Q1014" s="206"/>
      <c r="R1014" s="206"/>
      <c r="S1014" s="211"/>
      <c r="T1014" s="206"/>
      <c r="U1014" s="211">
        <f>U1013</f>
        <v>0</v>
      </c>
    </row>
    <row r="1015" spans="1:21" x14ac:dyDescent="0.25">
      <c r="A1015" s="203"/>
      <c r="B1015" s="203"/>
      <c r="C1015" s="203"/>
      <c r="D1015" s="203" t="s">
        <v>171</v>
      </c>
      <c r="E1015" s="203"/>
      <c r="F1015" s="203"/>
      <c r="G1015" s="203"/>
      <c r="H1015" s="203"/>
      <c r="I1015" s="227"/>
      <c r="J1015" s="203"/>
      <c r="K1015" s="203"/>
      <c r="L1015" s="203"/>
      <c r="M1015" s="203"/>
      <c r="N1015" s="203"/>
      <c r="O1015" s="203"/>
      <c r="P1015" s="203"/>
      <c r="Q1015" s="203"/>
      <c r="R1015" s="203"/>
      <c r="S1015" s="229"/>
      <c r="T1015" s="203"/>
      <c r="U1015" s="229">
        <v>0</v>
      </c>
    </row>
    <row r="1016" spans="1:21" x14ac:dyDescent="0.25">
      <c r="A1016" s="206"/>
      <c r="B1016" s="206"/>
      <c r="C1016" s="206"/>
      <c r="D1016" s="206" t="s">
        <v>742</v>
      </c>
      <c r="E1016" s="206"/>
      <c r="F1016" s="206"/>
      <c r="G1016" s="206"/>
      <c r="H1016" s="206"/>
      <c r="I1016" s="228"/>
      <c r="J1016" s="206"/>
      <c r="K1016" s="206"/>
      <c r="L1016" s="206"/>
      <c r="M1016" s="206"/>
      <c r="N1016" s="206"/>
      <c r="O1016" s="206"/>
      <c r="P1016" s="206"/>
      <c r="Q1016" s="206"/>
      <c r="R1016" s="206"/>
      <c r="S1016" s="211"/>
      <c r="T1016" s="206"/>
      <c r="U1016" s="211">
        <f>U1015</f>
        <v>0</v>
      </c>
    </row>
    <row r="1017" spans="1:21" x14ac:dyDescent="0.25">
      <c r="A1017" s="203"/>
      <c r="B1017" s="203"/>
      <c r="C1017" s="203"/>
      <c r="D1017" s="203" t="s">
        <v>172</v>
      </c>
      <c r="E1017" s="203"/>
      <c r="F1017" s="203"/>
      <c r="G1017" s="203"/>
      <c r="H1017" s="203"/>
      <c r="I1017" s="227"/>
      <c r="J1017" s="203"/>
      <c r="K1017" s="203"/>
      <c r="L1017" s="203"/>
      <c r="M1017" s="203"/>
      <c r="N1017" s="203"/>
      <c r="O1017" s="203"/>
      <c r="P1017" s="203"/>
      <c r="Q1017" s="203"/>
      <c r="R1017" s="203"/>
      <c r="S1017" s="229"/>
      <c r="T1017" s="203"/>
      <c r="U1017" s="229">
        <v>0</v>
      </c>
    </row>
    <row r="1018" spans="1:21" x14ac:dyDescent="0.25">
      <c r="A1018" s="206"/>
      <c r="B1018" s="206"/>
      <c r="C1018" s="206"/>
      <c r="D1018" s="206" t="s">
        <v>743</v>
      </c>
      <c r="E1018" s="206"/>
      <c r="F1018" s="206"/>
      <c r="G1018" s="206"/>
      <c r="H1018" s="206"/>
      <c r="I1018" s="228"/>
      <c r="J1018" s="206"/>
      <c r="K1018" s="206"/>
      <c r="L1018" s="206"/>
      <c r="M1018" s="206"/>
      <c r="N1018" s="206"/>
      <c r="O1018" s="206"/>
      <c r="P1018" s="206"/>
      <c r="Q1018" s="206"/>
      <c r="R1018" s="206"/>
      <c r="S1018" s="211"/>
      <c r="T1018" s="206"/>
      <c r="U1018" s="211">
        <f>U1017</f>
        <v>0</v>
      </c>
    </row>
    <row r="1019" spans="1:21" x14ac:dyDescent="0.25">
      <c r="A1019" s="203"/>
      <c r="B1019" s="203"/>
      <c r="C1019" s="203"/>
      <c r="D1019" s="203" t="s">
        <v>173</v>
      </c>
      <c r="E1019" s="203"/>
      <c r="F1019" s="203"/>
      <c r="G1019" s="203"/>
      <c r="H1019" s="203"/>
      <c r="I1019" s="227"/>
      <c r="J1019" s="203"/>
      <c r="K1019" s="203"/>
      <c r="L1019" s="203"/>
      <c r="M1019" s="203"/>
      <c r="N1019" s="203"/>
      <c r="O1019" s="203"/>
      <c r="P1019" s="203"/>
      <c r="Q1019" s="203"/>
      <c r="R1019" s="203"/>
      <c r="S1019" s="229"/>
      <c r="T1019" s="203"/>
      <c r="U1019" s="229">
        <v>0</v>
      </c>
    </row>
    <row r="1020" spans="1:21" x14ac:dyDescent="0.25">
      <c r="A1020" s="206"/>
      <c r="B1020" s="206"/>
      <c r="C1020" s="206"/>
      <c r="D1020" s="206" t="s">
        <v>744</v>
      </c>
      <c r="E1020" s="206"/>
      <c r="F1020" s="206"/>
      <c r="G1020" s="206"/>
      <c r="H1020" s="206"/>
      <c r="I1020" s="228"/>
      <c r="J1020" s="206"/>
      <c r="K1020" s="206"/>
      <c r="L1020" s="206"/>
      <c r="M1020" s="206"/>
      <c r="N1020" s="206"/>
      <c r="O1020" s="206"/>
      <c r="P1020" s="206"/>
      <c r="Q1020" s="206"/>
      <c r="R1020" s="206"/>
      <c r="S1020" s="211"/>
      <c r="T1020" s="206"/>
      <c r="U1020" s="211">
        <f>U1019</f>
        <v>0</v>
      </c>
    </row>
    <row r="1021" spans="1:21" x14ac:dyDescent="0.25">
      <c r="A1021" s="203"/>
      <c r="B1021" s="203"/>
      <c r="C1021" s="203"/>
      <c r="D1021" s="203" t="s">
        <v>745</v>
      </c>
      <c r="E1021" s="203"/>
      <c r="F1021" s="203"/>
      <c r="G1021" s="203"/>
      <c r="H1021" s="203"/>
      <c r="I1021" s="227"/>
      <c r="J1021" s="203"/>
      <c r="K1021" s="203"/>
      <c r="L1021" s="203"/>
      <c r="M1021" s="203"/>
      <c r="N1021" s="203"/>
      <c r="O1021" s="203"/>
      <c r="P1021" s="203"/>
      <c r="Q1021" s="203"/>
      <c r="R1021" s="203"/>
      <c r="S1021" s="229"/>
      <c r="T1021" s="203"/>
      <c r="U1021" s="229">
        <v>0</v>
      </c>
    </row>
    <row r="1022" spans="1:21" ht="15.75" thickBot="1" x14ac:dyDescent="0.3">
      <c r="A1022" s="206"/>
      <c r="B1022" s="206"/>
      <c r="C1022" s="206"/>
      <c r="D1022" s="206" t="s">
        <v>746</v>
      </c>
      <c r="E1022" s="206"/>
      <c r="F1022" s="206"/>
      <c r="G1022" s="206"/>
      <c r="H1022" s="206"/>
      <c r="I1022" s="228"/>
      <c r="J1022" s="206"/>
      <c r="K1022" s="206"/>
      <c r="L1022" s="206"/>
      <c r="M1022" s="206"/>
      <c r="N1022" s="206"/>
      <c r="O1022" s="206"/>
      <c r="P1022" s="206"/>
      <c r="Q1022" s="206"/>
      <c r="R1022" s="206"/>
      <c r="S1022" s="213"/>
      <c r="T1022" s="206"/>
      <c r="U1022" s="213">
        <f>U1021</f>
        <v>0</v>
      </c>
    </row>
    <row r="1023" spans="1:21" x14ac:dyDescent="0.25">
      <c r="A1023" s="206"/>
      <c r="B1023" s="206"/>
      <c r="C1023" s="206" t="s">
        <v>174</v>
      </c>
      <c r="D1023" s="206"/>
      <c r="E1023" s="206"/>
      <c r="F1023" s="206"/>
      <c r="G1023" s="206"/>
      <c r="H1023" s="206"/>
      <c r="I1023" s="228"/>
      <c r="J1023" s="206"/>
      <c r="K1023" s="206"/>
      <c r="L1023" s="206"/>
      <c r="M1023" s="206"/>
      <c r="N1023" s="206"/>
      <c r="O1023" s="206"/>
      <c r="P1023" s="206"/>
      <c r="Q1023" s="206"/>
      <c r="R1023" s="206"/>
      <c r="S1023" s="211"/>
      <c r="T1023" s="206"/>
      <c r="U1023" s="211">
        <f>ROUND(U1012+U1014+U1016+U1018+U1020+U1022,5)</f>
        <v>0</v>
      </c>
    </row>
    <row r="1024" spans="1:21" x14ac:dyDescent="0.25">
      <c r="A1024" s="203"/>
      <c r="B1024" s="203"/>
      <c r="C1024" s="203" t="s">
        <v>175</v>
      </c>
      <c r="D1024" s="203"/>
      <c r="E1024" s="203"/>
      <c r="F1024" s="203"/>
      <c r="G1024" s="203"/>
      <c r="H1024" s="203"/>
      <c r="I1024" s="227"/>
      <c r="J1024" s="203"/>
      <c r="K1024" s="203"/>
      <c r="L1024" s="203"/>
      <c r="M1024" s="203"/>
      <c r="N1024" s="203"/>
      <c r="O1024" s="203"/>
      <c r="P1024" s="203"/>
      <c r="Q1024" s="203"/>
      <c r="R1024" s="203"/>
      <c r="S1024" s="229"/>
      <c r="T1024" s="203"/>
      <c r="U1024" s="229">
        <v>0</v>
      </c>
    </row>
    <row r="1025" spans="1:21" x14ac:dyDescent="0.25">
      <c r="A1025" s="206"/>
      <c r="B1025" s="206"/>
      <c r="C1025" s="206" t="s">
        <v>747</v>
      </c>
      <c r="D1025" s="206"/>
      <c r="E1025" s="206"/>
      <c r="F1025" s="206"/>
      <c r="G1025" s="206"/>
      <c r="H1025" s="206"/>
      <c r="I1025" s="228"/>
      <c r="J1025" s="206"/>
      <c r="K1025" s="206"/>
      <c r="L1025" s="206"/>
      <c r="M1025" s="206"/>
      <c r="N1025" s="206"/>
      <c r="O1025" s="206"/>
      <c r="P1025" s="206"/>
      <c r="Q1025" s="206"/>
      <c r="R1025" s="206"/>
      <c r="S1025" s="211"/>
      <c r="T1025" s="206"/>
      <c r="U1025" s="211">
        <f>U1024</f>
        <v>0</v>
      </c>
    </row>
    <row r="1026" spans="1:21" x14ac:dyDescent="0.25">
      <c r="A1026" s="203"/>
      <c r="B1026" s="203"/>
      <c r="C1026" s="203" t="s">
        <v>176</v>
      </c>
      <c r="D1026" s="203"/>
      <c r="E1026" s="203"/>
      <c r="F1026" s="203"/>
      <c r="G1026" s="203"/>
      <c r="H1026" s="203"/>
      <c r="I1026" s="227"/>
      <c r="J1026" s="203"/>
      <c r="K1026" s="203"/>
      <c r="L1026" s="203"/>
      <c r="M1026" s="203"/>
      <c r="N1026" s="203"/>
      <c r="O1026" s="203"/>
      <c r="P1026" s="203"/>
      <c r="Q1026" s="203"/>
      <c r="R1026" s="203"/>
      <c r="S1026" s="229"/>
      <c r="T1026" s="203"/>
      <c r="U1026" s="229">
        <v>507.03</v>
      </c>
    </row>
    <row r="1027" spans="1:21" x14ac:dyDescent="0.25">
      <c r="A1027" s="203"/>
      <c r="B1027" s="203"/>
      <c r="C1027" s="203"/>
      <c r="D1027" s="203" t="s">
        <v>177</v>
      </c>
      <c r="E1027" s="203"/>
      <c r="F1027" s="203"/>
      <c r="G1027" s="203"/>
      <c r="H1027" s="203"/>
      <c r="I1027" s="227"/>
      <c r="J1027" s="203"/>
      <c r="K1027" s="203"/>
      <c r="L1027" s="203"/>
      <c r="M1027" s="203"/>
      <c r="N1027" s="203"/>
      <c r="O1027" s="203"/>
      <c r="P1027" s="203"/>
      <c r="Q1027" s="203"/>
      <c r="R1027" s="203"/>
      <c r="S1027" s="229"/>
      <c r="T1027" s="203"/>
      <c r="U1027" s="229">
        <v>75.05</v>
      </c>
    </row>
    <row r="1028" spans="1:21" ht="15.75" thickBot="1" x14ac:dyDescent="0.3">
      <c r="A1028" s="222"/>
      <c r="B1028" s="222"/>
      <c r="C1028" s="222"/>
      <c r="D1028" s="222"/>
      <c r="E1028" s="206"/>
      <c r="F1028" s="206"/>
      <c r="G1028" s="206" t="s">
        <v>457</v>
      </c>
      <c r="H1028" s="206"/>
      <c r="I1028" s="228">
        <v>43528</v>
      </c>
      <c r="J1028" s="206"/>
      <c r="K1028" s="206" t="s">
        <v>1337</v>
      </c>
      <c r="L1028" s="206"/>
      <c r="M1028" s="206" t="s">
        <v>1269</v>
      </c>
      <c r="N1028" s="206"/>
      <c r="O1028" s="206" t="s">
        <v>1531</v>
      </c>
      <c r="P1028" s="206"/>
      <c r="Q1028" s="206" t="s">
        <v>321</v>
      </c>
      <c r="R1028" s="206"/>
      <c r="S1028" s="213">
        <v>62.82</v>
      </c>
      <c r="T1028" s="206"/>
      <c r="U1028" s="213">
        <f>ROUND(U1027+S1028,5)</f>
        <v>137.87</v>
      </c>
    </row>
    <row r="1029" spans="1:21" x14ac:dyDescent="0.25">
      <c r="A1029" s="206"/>
      <c r="B1029" s="206"/>
      <c r="C1029" s="206"/>
      <c r="D1029" s="206" t="s">
        <v>748</v>
      </c>
      <c r="E1029" s="206"/>
      <c r="F1029" s="206"/>
      <c r="G1029" s="206"/>
      <c r="H1029" s="206"/>
      <c r="I1029" s="228"/>
      <c r="J1029" s="206"/>
      <c r="K1029" s="206"/>
      <c r="L1029" s="206"/>
      <c r="M1029" s="206"/>
      <c r="N1029" s="206"/>
      <c r="O1029" s="206"/>
      <c r="P1029" s="206"/>
      <c r="Q1029" s="206"/>
      <c r="R1029" s="206"/>
      <c r="S1029" s="211">
        <f>ROUND(SUM(S1027:S1028),5)</f>
        <v>62.82</v>
      </c>
      <c r="T1029" s="206"/>
      <c r="U1029" s="211">
        <f>U1028</f>
        <v>137.87</v>
      </c>
    </row>
    <row r="1030" spans="1:21" x14ac:dyDescent="0.25">
      <c r="A1030" s="203"/>
      <c r="B1030" s="203"/>
      <c r="C1030" s="203"/>
      <c r="D1030" s="203" t="s">
        <v>178</v>
      </c>
      <c r="E1030" s="203"/>
      <c r="F1030" s="203"/>
      <c r="G1030" s="203"/>
      <c r="H1030" s="203"/>
      <c r="I1030" s="227"/>
      <c r="J1030" s="203"/>
      <c r="K1030" s="203"/>
      <c r="L1030" s="203"/>
      <c r="M1030" s="203"/>
      <c r="N1030" s="203"/>
      <c r="O1030" s="203"/>
      <c r="P1030" s="203"/>
      <c r="Q1030" s="203"/>
      <c r="R1030" s="203"/>
      <c r="S1030" s="229"/>
      <c r="T1030" s="203"/>
      <c r="U1030" s="229">
        <v>431.98</v>
      </c>
    </row>
    <row r="1031" spans="1:21" x14ac:dyDescent="0.25">
      <c r="A1031" s="206"/>
      <c r="B1031" s="206"/>
      <c r="C1031" s="206"/>
      <c r="D1031" s="206"/>
      <c r="E1031" s="206"/>
      <c r="F1031" s="206"/>
      <c r="G1031" s="206" t="s">
        <v>457</v>
      </c>
      <c r="H1031" s="206"/>
      <c r="I1031" s="228">
        <v>43528</v>
      </c>
      <c r="J1031" s="206"/>
      <c r="K1031" s="206" t="s">
        <v>1337</v>
      </c>
      <c r="L1031" s="206"/>
      <c r="M1031" s="206" t="s">
        <v>1269</v>
      </c>
      <c r="N1031" s="206"/>
      <c r="O1031" s="206" t="s">
        <v>1532</v>
      </c>
      <c r="P1031" s="206"/>
      <c r="Q1031" s="206" t="s">
        <v>321</v>
      </c>
      <c r="R1031" s="206"/>
      <c r="S1031" s="211">
        <v>366.55</v>
      </c>
      <c r="T1031" s="206"/>
      <c r="U1031" s="211">
        <f>ROUND(U1030+S1031,5)</f>
        <v>798.53</v>
      </c>
    </row>
    <row r="1032" spans="1:21" ht="15.75" thickBot="1" x14ac:dyDescent="0.3">
      <c r="A1032" s="206"/>
      <c r="B1032" s="206"/>
      <c r="C1032" s="206"/>
      <c r="D1032" s="206"/>
      <c r="E1032" s="206"/>
      <c r="F1032" s="206"/>
      <c r="G1032" s="206" t="s">
        <v>457</v>
      </c>
      <c r="H1032" s="206"/>
      <c r="I1032" s="228">
        <v>43540</v>
      </c>
      <c r="J1032" s="206"/>
      <c r="K1032" s="206" t="s">
        <v>1368</v>
      </c>
      <c r="L1032" s="206"/>
      <c r="M1032" s="206" t="s">
        <v>1200</v>
      </c>
      <c r="N1032" s="206"/>
      <c r="O1032" s="206" t="s">
        <v>1201</v>
      </c>
      <c r="P1032" s="206"/>
      <c r="Q1032" s="206" t="s">
        <v>321</v>
      </c>
      <c r="R1032" s="206"/>
      <c r="S1032" s="213">
        <v>691.6</v>
      </c>
      <c r="T1032" s="206"/>
      <c r="U1032" s="213">
        <f>ROUND(U1031+S1032,5)</f>
        <v>1490.13</v>
      </c>
    </row>
    <row r="1033" spans="1:21" x14ac:dyDescent="0.25">
      <c r="A1033" s="206"/>
      <c r="B1033" s="206"/>
      <c r="C1033" s="206"/>
      <c r="D1033" s="206" t="s">
        <v>749</v>
      </c>
      <c r="E1033" s="206"/>
      <c r="F1033" s="206"/>
      <c r="G1033" s="206"/>
      <c r="H1033" s="206"/>
      <c r="I1033" s="228"/>
      <c r="J1033" s="206"/>
      <c r="K1033" s="206"/>
      <c r="L1033" s="206"/>
      <c r="M1033" s="206"/>
      <c r="N1033" s="206"/>
      <c r="O1033" s="206"/>
      <c r="P1033" s="206"/>
      <c r="Q1033" s="206"/>
      <c r="R1033" s="206"/>
      <c r="S1033" s="211">
        <f>ROUND(SUM(S1030:S1032),5)</f>
        <v>1058.1500000000001</v>
      </c>
      <c r="T1033" s="206"/>
      <c r="U1033" s="211">
        <f>U1032</f>
        <v>1490.13</v>
      </c>
    </row>
    <row r="1034" spans="1:21" x14ac:dyDescent="0.25">
      <c r="A1034" s="203"/>
      <c r="B1034" s="203"/>
      <c r="C1034" s="203"/>
      <c r="D1034" s="203" t="s">
        <v>179</v>
      </c>
      <c r="E1034" s="203"/>
      <c r="F1034" s="203"/>
      <c r="G1034" s="203"/>
      <c r="H1034" s="203"/>
      <c r="I1034" s="227"/>
      <c r="J1034" s="203"/>
      <c r="K1034" s="203"/>
      <c r="L1034" s="203"/>
      <c r="M1034" s="203"/>
      <c r="N1034" s="203"/>
      <c r="O1034" s="203"/>
      <c r="P1034" s="203"/>
      <c r="Q1034" s="203"/>
      <c r="R1034" s="203"/>
      <c r="S1034" s="229"/>
      <c r="T1034" s="203"/>
      <c r="U1034" s="229">
        <v>0</v>
      </c>
    </row>
    <row r="1035" spans="1:21" ht="15.75" thickBot="1" x14ac:dyDescent="0.3">
      <c r="A1035" s="206"/>
      <c r="B1035" s="206"/>
      <c r="C1035" s="206"/>
      <c r="D1035" s="206" t="s">
        <v>750</v>
      </c>
      <c r="E1035" s="206"/>
      <c r="F1035" s="206"/>
      <c r="G1035" s="206"/>
      <c r="H1035" s="206"/>
      <c r="I1035" s="228"/>
      <c r="J1035" s="206"/>
      <c r="K1035" s="206"/>
      <c r="L1035" s="206"/>
      <c r="M1035" s="206"/>
      <c r="N1035" s="206"/>
      <c r="O1035" s="206"/>
      <c r="P1035" s="206"/>
      <c r="Q1035" s="206"/>
      <c r="R1035" s="206"/>
      <c r="S1035" s="213"/>
      <c r="T1035" s="206"/>
      <c r="U1035" s="213">
        <f>U1034</f>
        <v>0</v>
      </c>
    </row>
    <row r="1036" spans="1:21" x14ac:dyDescent="0.25">
      <c r="A1036" s="206"/>
      <c r="B1036" s="206"/>
      <c r="C1036" s="206" t="s">
        <v>180</v>
      </c>
      <c r="D1036" s="206"/>
      <c r="E1036" s="206"/>
      <c r="F1036" s="206"/>
      <c r="G1036" s="206"/>
      <c r="H1036" s="206"/>
      <c r="I1036" s="228"/>
      <c r="J1036" s="206"/>
      <c r="K1036" s="206"/>
      <c r="L1036" s="206"/>
      <c r="M1036" s="206"/>
      <c r="N1036" s="206"/>
      <c r="O1036" s="206"/>
      <c r="P1036" s="206"/>
      <c r="Q1036" s="206"/>
      <c r="R1036" s="206"/>
      <c r="S1036" s="211">
        <f>ROUND(S1029+S1033+S1035,5)</f>
        <v>1120.97</v>
      </c>
      <c r="T1036" s="206"/>
      <c r="U1036" s="211">
        <f>ROUND(U1029+U1033+U1035,5)</f>
        <v>1628</v>
      </c>
    </row>
    <row r="1037" spans="1:21" x14ac:dyDescent="0.25">
      <c r="A1037" s="203"/>
      <c r="B1037" s="203"/>
      <c r="C1037" s="203" t="s">
        <v>181</v>
      </c>
      <c r="D1037" s="203"/>
      <c r="E1037" s="203"/>
      <c r="F1037" s="203"/>
      <c r="G1037" s="203"/>
      <c r="H1037" s="203"/>
      <c r="I1037" s="227"/>
      <c r="J1037" s="203"/>
      <c r="K1037" s="203"/>
      <c r="L1037" s="203"/>
      <c r="M1037" s="203"/>
      <c r="N1037" s="203"/>
      <c r="O1037" s="203"/>
      <c r="P1037" s="203"/>
      <c r="Q1037" s="203"/>
      <c r="R1037" s="203"/>
      <c r="S1037" s="229"/>
      <c r="T1037" s="203"/>
      <c r="U1037" s="229">
        <v>0</v>
      </c>
    </row>
    <row r="1038" spans="1:21" x14ac:dyDescent="0.25">
      <c r="A1038" s="206"/>
      <c r="B1038" s="206"/>
      <c r="C1038" s="206" t="s">
        <v>751</v>
      </c>
      <c r="D1038" s="206"/>
      <c r="E1038" s="206"/>
      <c r="F1038" s="206"/>
      <c r="G1038" s="206"/>
      <c r="H1038" s="206"/>
      <c r="I1038" s="228"/>
      <c r="J1038" s="206"/>
      <c r="K1038" s="206"/>
      <c r="L1038" s="206"/>
      <c r="M1038" s="206"/>
      <c r="N1038" s="206"/>
      <c r="O1038" s="206"/>
      <c r="P1038" s="206"/>
      <c r="Q1038" s="206"/>
      <c r="R1038" s="206"/>
      <c r="S1038" s="211"/>
      <c r="T1038" s="206"/>
      <c r="U1038" s="211">
        <f>U1037</f>
        <v>0</v>
      </c>
    </row>
    <row r="1039" spans="1:21" x14ac:dyDescent="0.25">
      <c r="A1039" s="203"/>
      <c r="B1039" s="203"/>
      <c r="C1039" s="203" t="s">
        <v>182</v>
      </c>
      <c r="D1039" s="203"/>
      <c r="E1039" s="203"/>
      <c r="F1039" s="203"/>
      <c r="G1039" s="203"/>
      <c r="H1039" s="203"/>
      <c r="I1039" s="227"/>
      <c r="J1039" s="203"/>
      <c r="K1039" s="203"/>
      <c r="L1039" s="203"/>
      <c r="M1039" s="203"/>
      <c r="N1039" s="203"/>
      <c r="O1039" s="203"/>
      <c r="P1039" s="203"/>
      <c r="Q1039" s="203"/>
      <c r="R1039" s="203"/>
      <c r="S1039" s="229"/>
      <c r="T1039" s="203"/>
      <c r="U1039" s="229">
        <v>0</v>
      </c>
    </row>
    <row r="1040" spans="1:21" x14ac:dyDescent="0.25">
      <c r="A1040" s="206"/>
      <c r="B1040" s="206"/>
      <c r="C1040" s="206" t="s">
        <v>752</v>
      </c>
      <c r="D1040" s="206"/>
      <c r="E1040" s="206"/>
      <c r="F1040" s="206"/>
      <c r="G1040" s="206"/>
      <c r="H1040" s="206"/>
      <c r="I1040" s="228"/>
      <c r="J1040" s="206"/>
      <c r="K1040" s="206"/>
      <c r="L1040" s="206"/>
      <c r="M1040" s="206"/>
      <c r="N1040" s="206"/>
      <c r="O1040" s="206"/>
      <c r="P1040" s="206"/>
      <c r="Q1040" s="206"/>
      <c r="R1040" s="206"/>
      <c r="S1040" s="211"/>
      <c r="T1040" s="206"/>
      <c r="U1040" s="211">
        <f>U1039</f>
        <v>0</v>
      </c>
    </row>
    <row r="1041" spans="1:21" x14ac:dyDescent="0.25">
      <c r="A1041" s="203"/>
      <c r="B1041" s="203"/>
      <c r="C1041" s="203" t="s">
        <v>183</v>
      </c>
      <c r="D1041" s="203"/>
      <c r="E1041" s="203"/>
      <c r="F1041" s="203"/>
      <c r="G1041" s="203"/>
      <c r="H1041" s="203"/>
      <c r="I1041" s="227"/>
      <c r="J1041" s="203"/>
      <c r="K1041" s="203"/>
      <c r="L1041" s="203"/>
      <c r="M1041" s="203"/>
      <c r="N1041" s="203"/>
      <c r="O1041" s="203"/>
      <c r="P1041" s="203"/>
      <c r="Q1041" s="203"/>
      <c r="R1041" s="203"/>
      <c r="S1041" s="229"/>
      <c r="T1041" s="203"/>
      <c r="U1041" s="229">
        <v>389.11</v>
      </c>
    </row>
    <row r="1042" spans="1:21" x14ac:dyDescent="0.25">
      <c r="A1042" s="206"/>
      <c r="B1042" s="206"/>
      <c r="C1042" s="206" t="s">
        <v>753</v>
      </c>
      <c r="D1042" s="206"/>
      <c r="E1042" s="206"/>
      <c r="F1042" s="206"/>
      <c r="G1042" s="206"/>
      <c r="H1042" s="206"/>
      <c r="I1042" s="228"/>
      <c r="J1042" s="206"/>
      <c r="K1042" s="206"/>
      <c r="L1042" s="206"/>
      <c r="M1042" s="206"/>
      <c r="N1042" s="206"/>
      <c r="O1042" s="206"/>
      <c r="P1042" s="206"/>
      <c r="Q1042" s="206"/>
      <c r="R1042" s="206"/>
      <c r="S1042" s="211"/>
      <c r="T1042" s="206"/>
      <c r="U1042" s="211">
        <f>U1041</f>
        <v>389.11</v>
      </c>
    </row>
    <row r="1043" spans="1:21" x14ac:dyDescent="0.25">
      <c r="A1043" s="203"/>
      <c r="B1043" s="203"/>
      <c r="C1043" s="203" t="s">
        <v>184</v>
      </c>
      <c r="D1043" s="203"/>
      <c r="E1043" s="203"/>
      <c r="F1043" s="203"/>
      <c r="G1043" s="203"/>
      <c r="H1043" s="203"/>
      <c r="I1043" s="227"/>
      <c r="J1043" s="203"/>
      <c r="K1043" s="203"/>
      <c r="L1043" s="203"/>
      <c r="M1043" s="203"/>
      <c r="N1043" s="203"/>
      <c r="O1043" s="203"/>
      <c r="P1043" s="203"/>
      <c r="Q1043" s="203"/>
      <c r="R1043" s="203"/>
      <c r="S1043" s="229"/>
      <c r="T1043" s="203"/>
      <c r="U1043" s="229">
        <v>0</v>
      </c>
    </row>
    <row r="1044" spans="1:21" x14ac:dyDescent="0.25">
      <c r="A1044" s="203"/>
      <c r="B1044" s="203"/>
      <c r="C1044" s="203"/>
      <c r="D1044" s="203" t="s">
        <v>185</v>
      </c>
      <c r="E1044" s="203"/>
      <c r="F1044" s="203"/>
      <c r="G1044" s="203"/>
      <c r="H1044" s="203"/>
      <c r="I1044" s="227"/>
      <c r="J1044" s="203"/>
      <c r="K1044" s="203"/>
      <c r="L1044" s="203"/>
      <c r="M1044" s="203"/>
      <c r="N1044" s="203"/>
      <c r="O1044" s="203"/>
      <c r="P1044" s="203"/>
      <c r="Q1044" s="203"/>
      <c r="R1044" s="203"/>
      <c r="S1044" s="229"/>
      <c r="T1044" s="203"/>
      <c r="U1044" s="229">
        <v>0</v>
      </c>
    </row>
    <row r="1045" spans="1:21" x14ac:dyDescent="0.25">
      <c r="A1045" s="206"/>
      <c r="B1045" s="206"/>
      <c r="C1045" s="206"/>
      <c r="D1045" s="206" t="s">
        <v>754</v>
      </c>
      <c r="E1045" s="206"/>
      <c r="F1045" s="206"/>
      <c r="G1045" s="206"/>
      <c r="H1045" s="206"/>
      <c r="I1045" s="228"/>
      <c r="J1045" s="206"/>
      <c r="K1045" s="206"/>
      <c r="L1045" s="206"/>
      <c r="M1045" s="206"/>
      <c r="N1045" s="206"/>
      <c r="O1045" s="206"/>
      <c r="P1045" s="206"/>
      <c r="Q1045" s="206"/>
      <c r="R1045" s="206"/>
      <c r="S1045" s="211"/>
      <c r="T1045" s="206"/>
      <c r="U1045" s="211">
        <f>U1044</f>
        <v>0</v>
      </c>
    </row>
    <row r="1046" spans="1:21" x14ac:dyDescent="0.25">
      <c r="A1046" s="203"/>
      <c r="B1046" s="203"/>
      <c r="C1046" s="203"/>
      <c r="D1046" s="203" t="s">
        <v>186</v>
      </c>
      <c r="E1046" s="203"/>
      <c r="F1046" s="203"/>
      <c r="G1046" s="203"/>
      <c r="H1046" s="203"/>
      <c r="I1046" s="227"/>
      <c r="J1046" s="203"/>
      <c r="K1046" s="203"/>
      <c r="L1046" s="203"/>
      <c r="M1046" s="203"/>
      <c r="N1046" s="203"/>
      <c r="O1046" s="203"/>
      <c r="P1046" s="203"/>
      <c r="Q1046" s="203"/>
      <c r="R1046" s="203"/>
      <c r="S1046" s="229"/>
      <c r="T1046" s="203"/>
      <c r="U1046" s="229">
        <v>0</v>
      </c>
    </row>
    <row r="1047" spans="1:21" x14ac:dyDescent="0.25">
      <c r="A1047" s="206"/>
      <c r="B1047" s="206"/>
      <c r="C1047" s="206"/>
      <c r="D1047" s="206" t="s">
        <v>755</v>
      </c>
      <c r="E1047" s="206"/>
      <c r="F1047" s="206"/>
      <c r="G1047" s="206"/>
      <c r="H1047" s="206"/>
      <c r="I1047" s="228"/>
      <c r="J1047" s="206"/>
      <c r="K1047" s="206"/>
      <c r="L1047" s="206"/>
      <c r="M1047" s="206"/>
      <c r="N1047" s="206"/>
      <c r="O1047" s="206"/>
      <c r="P1047" s="206"/>
      <c r="Q1047" s="206"/>
      <c r="R1047" s="206"/>
      <c r="S1047" s="211"/>
      <c r="T1047" s="206"/>
      <c r="U1047" s="211">
        <f>U1046</f>
        <v>0</v>
      </c>
    </row>
    <row r="1048" spans="1:21" x14ac:dyDescent="0.25">
      <c r="A1048" s="203"/>
      <c r="B1048" s="203"/>
      <c r="C1048" s="203"/>
      <c r="D1048" s="203" t="s">
        <v>187</v>
      </c>
      <c r="E1048" s="203"/>
      <c r="F1048" s="203"/>
      <c r="G1048" s="203"/>
      <c r="H1048" s="203"/>
      <c r="I1048" s="227"/>
      <c r="J1048" s="203"/>
      <c r="K1048" s="203"/>
      <c r="L1048" s="203"/>
      <c r="M1048" s="203"/>
      <c r="N1048" s="203"/>
      <c r="O1048" s="203"/>
      <c r="P1048" s="203"/>
      <c r="Q1048" s="203"/>
      <c r="R1048" s="203"/>
      <c r="S1048" s="229"/>
      <c r="T1048" s="203"/>
      <c r="U1048" s="229">
        <v>0</v>
      </c>
    </row>
    <row r="1049" spans="1:21" x14ac:dyDescent="0.25">
      <c r="A1049" s="206"/>
      <c r="B1049" s="206"/>
      <c r="C1049" s="206"/>
      <c r="D1049" s="206" t="s">
        <v>756</v>
      </c>
      <c r="E1049" s="206"/>
      <c r="F1049" s="206"/>
      <c r="G1049" s="206"/>
      <c r="H1049" s="206"/>
      <c r="I1049" s="228"/>
      <c r="J1049" s="206"/>
      <c r="K1049" s="206"/>
      <c r="L1049" s="206"/>
      <c r="M1049" s="206"/>
      <c r="N1049" s="206"/>
      <c r="O1049" s="206"/>
      <c r="P1049" s="206"/>
      <c r="Q1049" s="206"/>
      <c r="R1049" s="206"/>
      <c r="S1049" s="211"/>
      <c r="T1049" s="206"/>
      <c r="U1049" s="211">
        <f>U1048</f>
        <v>0</v>
      </c>
    </row>
    <row r="1050" spans="1:21" x14ac:dyDescent="0.25">
      <c r="A1050" s="203"/>
      <c r="B1050" s="203"/>
      <c r="C1050" s="203"/>
      <c r="D1050" s="203" t="s">
        <v>757</v>
      </c>
      <c r="E1050" s="203"/>
      <c r="F1050" s="203"/>
      <c r="G1050" s="203"/>
      <c r="H1050" s="203"/>
      <c r="I1050" s="227"/>
      <c r="J1050" s="203"/>
      <c r="K1050" s="203"/>
      <c r="L1050" s="203"/>
      <c r="M1050" s="203"/>
      <c r="N1050" s="203"/>
      <c r="O1050" s="203"/>
      <c r="P1050" s="203"/>
      <c r="Q1050" s="203"/>
      <c r="R1050" s="203"/>
      <c r="S1050" s="229"/>
      <c r="T1050" s="203"/>
      <c r="U1050" s="229">
        <v>0</v>
      </c>
    </row>
    <row r="1051" spans="1:21" x14ac:dyDescent="0.25">
      <c r="A1051" s="206"/>
      <c r="B1051" s="206"/>
      <c r="C1051" s="206"/>
      <c r="D1051" s="206" t="s">
        <v>758</v>
      </c>
      <c r="E1051" s="206"/>
      <c r="F1051" s="206"/>
      <c r="G1051" s="206"/>
      <c r="H1051" s="206"/>
      <c r="I1051" s="228"/>
      <c r="J1051" s="206"/>
      <c r="K1051" s="206"/>
      <c r="L1051" s="206"/>
      <c r="M1051" s="206"/>
      <c r="N1051" s="206"/>
      <c r="O1051" s="206"/>
      <c r="P1051" s="206"/>
      <c r="Q1051" s="206"/>
      <c r="R1051" s="206"/>
      <c r="S1051" s="211"/>
      <c r="T1051" s="206"/>
      <c r="U1051" s="211">
        <f>U1050</f>
        <v>0</v>
      </c>
    </row>
    <row r="1052" spans="1:21" x14ac:dyDescent="0.25">
      <c r="A1052" s="203"/>
      <c r="B1052" s="203"/>
      <c r="C1052" s="203"/>
      <c r="D1052" s="203" t="s">
        <v>759</v>
      </c>
      <c r="E1052" s="203"/>
      <c r="F1052" s="203"/>
      <c r="G1052" s="203"/>
      <c r="H1052" s="203"/>
      <c r="I1052" s="227"/>
      <c r="J1052" s="203"/>
      <c r="K1052" s="203"/>
      <c r="L1052" s="203"/>
      <c r="M1052" s="203"/>
      <c r="N1052" s="203"/>
      <c r="O1052" s="203"/>
      <c r="P1052" s="203"/>
      <c r="Q1052" s="203"/>
      <c r="R1052" s="203"/>
      <c r="S1052" s="229"/>
      <c r="T1052" s="203"/>
      <c r="U1052" s="229">
        <v>0</v>
      </c>
    </row>
    <row r="1053" spans="1:21" ht="15.75" thickBot="1" x14ac:dyDescent="0.3">
      <c r="A1053" s="206"/>
      <c r="B1053" s="206"/>
      <c r="C1053" s="206"/>
      <c r="D1053" s="206" t="s">
        <v>760</v>
      </c>
      <c r="E1053" s="206"/>
      <c r="F1053" s="206"/>
      <c r="G1053" s="206"/>
      <c r="H1053" s="206"/>
      <c r="I1053" s="228"/>
      <c r="J1053" s="206"/>
      <c r="K1053" s="206"/>
      <c r="L1053" s="206"/>
      <c r="M1053" s="206"/>
      <c r="N1053" s="206"/>
      <c r="O1053" s="206"/>
      <c r="P1053" s="206"/>
      <c r="Q1053" s="206"/>
      <c r="R1053" s="206"/>
      <c r="S1053" s="213"/>
      <c r="T1053" s="206"/>
      <c r="U1053" s="213">
        <f>U1052</f>
        <v>0</v>
      </c>
    </row>
    <row r="1054" spans="1:21" x14ac:dyDescent="0.25">
      <c r="A1054" s="206"/>
      <c r="B1054" s="206"/>
      <c r="C1054" s="206" t="s">
        <v>188</v>
      </c>
      <c r="D1054" s="206"/>
      <c r="E1054" s="206"/>
      <c r="F1054" s="206"/>
      <c r="G1054" s="206"/>
      <c r="H1054" s="206"/>
      <c r="I1054" s="228"/>
      <c r="J1054" s="206"/>
      <c r="K1054" s="206"/>
      <c r="L1054" s="206"/>
      <c r="M1054" s="206"/>
      <c r="N1054" s="206"/>
      <c r="O1054" s="206"/>
      <c r="P1054" s="206"/>
      <c r="Q1054" s="206"/>
      <c r="R1054" s="206"/>
      <c r="S1054" s="211"/>
      <c r="T1054" s="206"/>
      <c r="U1054" s="211">
        <f>ROUND(U1045+U1047+U1049+U1051+U1053,5)</f>
        <v>0</v>
      </c>
    </row>
    <row r="1055" spans="1:21" x14ac:dyDescent="0.25">
      <c r="A1055" s="203"/>
      <c r="B1055" s="203"/>
      <c r="C1055" s="203" t="s">
        <v>189</v>
      </c>
      <c r="D1055" s="203"/>
      <c r="E1055" s="203"/>
      <c r="F1055" s="203"/>
      <c r="G1055" s="203"/>
      <c r="H1055" s="203"/>
      <c r="I1055" s="227"/>
      <c r="J1055" s="203"/>
      <c r="K1055" s="203"/>
      <c r="L1055" s="203"/>
      <c r="M1055" s="203"/>
      <c r="N1055" s="203"/>
      <c r="O1055" s="203"/>
      <c r="P1055" s="203"/>
      <c r="Q1055" s="203"/>
      <c r="R1055" s="203"/>
      <c r="S1055" s="229"/>
      <c r="T1055" s="203"/>
      <c r="U1055" s="229">
        <v>991.08</v>
      </c>
    </row>
    <row r="1056" spans="1:21" x14ac:dyDescent="0.25">
      <c r="A1056" s="206"/>
      <c r="B1056" s="206"/>
      <c r="C1056" s="206" t="s">
        <v>761</v>
      </c>
      <c r="D1056" s="206"/>
      <c r="E1056" s="206"/>
      <c r="F1056" s="206"/>
      <c r="G1056" s="206"/>
      <c r="H1056" s="206"/>
      <c r="I1056" s="228"/>
      <c r="J1056" s="206"/>
      <c r="K1056" s="206"/>
      <c r="L1056" s="206"/>
      <c r="M1056" s="206"/>
      <c r="N1056" s="206"/>
      <c r="O1056" s="206"/>
      <c r="P1056" s="206"/>
      <c r="Q1056" s="206"/>
      <c r="R1056" s="206"/>
      <c r="S1056" s="211"/>
      <c r="T1056" s="206"/>
      <c r="U1056" s="211">
        <f>U1055</f>
        <v>991.08</v>
      </c>
    </row>
    <row r="1057" spans="1:21" x14ac:dyDescent="0.25">
      <c r="A1057" s="203"/>
      <c r="B1057" s="203"/>
      <c r="C1057" s="203" t="s">
        <v>762</v>
      </c>
      <c r="D1057" s="203"/>
      <c r="E1057" s="203"/>
      <c r="F1057" s="203"/>
      <c r="G1057" s="203"/>
      <c r="H1057" s="203"/>
      <c r="I1057" s="227"/>
      <c r="J1057" s="203"/>
      <c r="K1057" s="203"/>
      <c r="L1057" s="203"/>
      <c r="M1057" s="203"/>
      <c r="N1057" s="203"/>
      <c r="O1057" s="203"/>
      <c r="P1057" s="203"/>
      <c r="Q1057" s="203"/>
      <c r="R1057" s="203"/>
      <c r="S1057" s="229"/>
      <c r="T1057" s="203"/>
      <c r="U1057" s="229">
        <v>0</v>
      </c>
    </row>
    <row r="1058" spans="1:21" ht="15.75" thickBot="1" x14ac:dyDescent="0.3">
      <c r="A1058" s="206"/>
      <c r="B1058" s="206"/>
      <c r="C1058" s="206" t="s">
        <v>763</v>
      </c>
      <c r="D1058" s="206"/>
      <c r="E1058" s="206"/>
      <c r="F1058" s="206"/>
      <c r="G1058" s="206"/>
      <c r="H1058" s="206"/>
      <c r="I1058" s="228"/>
      <c r="J1058" s="206"/>
      <c r="K1058" s="206"/>
      <c r="L1058" s="206"/>
      <c r="M1058" s="206"/>
      <c r="N1058" s="206"/>
      <c r="O1058" s="206"/>
      <c r="P1058" s="206"/>
      <c r="Q1058" s="206"/>
      <c r="R1058" s="206"/>
      <c r="S1058" s="213"/>
      <c r="T1058" s="206"/>
      <c r="U1058" s="213">
        <f>U1057</f>
        <v>0</v>
      </c>
    </row>
    <row r="1059" spans="1:21" x14ac:dyDescent="0.25">
      <c r="A1059" s="206"/>
      <c r="B1059" s="206" t="s">
        <v>190</v>
      </c>
      <c r="C1059" s="206"/>
      <c r="D1059" s="206"/>
      <c r="E1059" s="206"/>
      <c r="F1059" s="206"/>
      <c r="G1059" s="206"/>
      <c r="H1059" s="206"/>
      <c r="I1059" s="228"/>
      <c r="J1059" s="206"/>
      <c r="K1059" s="206"/>
      <c r="L1059" s="206"/>
      <c r="M1059" s="206"/>
      <c r="N1059" s="206"/>
      <c r="O1059" s="206"/>
      <c r="P1059" s="206"/>
      <c r="Q1059" s="206"/>
      <c r="R1059" s="206"/>
      <c r="S1059" s="211">
        <f>ROUND(S997+S999+S1001+S1003+S1005+S1007+S1009+S1023+S1025+S1036+S1038+S1040+S1042+S1054+S1056+S1058,5)</f>
        <v>1120.97</v>
      </c>
      <c r="T1059" s="206"/>
      <c r="U1059" s="211">
        <f>ROUND(U997+U999+U1001+U1003+U1005+U1007+U1009+U1023+U1025+U1036+U1038+U1040+U1042+U1054+U1056+U1058,5)</f>
        <v>3308.19</v>
      </c>
    </row>
    <row r="1060" spans="1:21" x14ac:dyDescent="0.25">
      <c r="A1060" s="203"/>
      <c r="B1060" s="203" t="s">
        <v>191</v>
      </c>
      <c r="C1060" s="203"/>
      <c r="D1060" s="203"/>
      <c r="E1060" s="203"/>
      <c r="F1060" s="203"/>
      <c r="G1060" s="203"/>
      <c r="H1060" s="203"/>
      <c r="I1060" s="227"/>
      <c r="J1060" s="203"/>
      <c r="K1060" s="203"/>
      <c r="L1060" s="203"/>
      <c r="M1060" s="203"/>
      <c r="N1060" s="203"/>
      <c r="O1060" s="203"/>
      <c r="P1060" s="203"/>
      <c r="Q1060" s="203"/>
      <c r="R1060" s="203"/>
      <c r="S1060" s="229"/>
      <c r="T1060" s="203"/>
      <c r="U1060" s="229">
        <v>474715.43</v>
      </c>
    </row>
    <row r="1061" spans="1:21" x14ac:dyDescent="0.25">
      <c r="A1061" s="203"/>
      <c r="B1061" s="203"/>
      <c r="C1061" s="203" t="s">
        <v>192</v>
      </c>
      <c r="D1061" s="203"/>
      <c r="E1061" s="203"/>
      <c r="F1061" s="203"/>
      <c r="G1061" s="203"/>
      <c r="H1061" s="203"/>
      <c r="I1061" s="227"/>
      <c r="J1061" s="203"/>
      <c r="K1061" s="203"/>
      <c r="L1061" s="203"/>
      <c r="M1061" s="203"/>
      <c r="N1061" s="203"/>
      <c r="O1061" s="203"/>
      <c r="P1061" s="203"/>
      <c r="Q1061" s="203"/>
      <c r="R1061" s="203"/>
      <c r="S1061" s="229"/>
      <c r="T1061" s="203"/>
      <c r="U1061" s="229">
        <v>185706.71</v>
      </c>
    </row>
    <row r="1062" spans="1:21" ht="15.75" thickBot="1" x14ac:dyDescent="0.3">
      <c r="A1062" s="222"/>
      <c r="B1062" s="222"/>
      <c r="C1062" s="222"/>
      <c r="D1062" s="222"/>
      <c r="E1062" s="206"/>
      <c r="F1062" s="206"/>
      <c r="G1062" s="206" t="s">
        <v>380</v>
      </c>
      <c r="H1062" s="206"/>
      <c r="I1062" s="228">
        <v>43553</v>
      </c>
      <c r="J1062" s="206"/>
      <c r="K1062" s="206" t="s">
        <v>1431</v>
      </c>
      <c r="L1062" s="206"/>
      <c r="M1062" s="206" t="s">
        <v>388</v>
      </c>
      <c r="N1062" s="206"/>
      <c r="O1062" s="206" t="s">
        <v>1487</v>
      </c>
      <c r="P1062" s="206"/>
      <c r="Q1062" s="206" t="s">
        <v>106</v>
      </c>
      <c r="R1062" s="206"/>
      <c r="S1062" s="213">
        <v>19297.34</v>
      </c>
      <c r="T1062" s="206"/>
      <c r="U1062" s="213">
        <f>ROUND(U1061+S1062,5)</f>
        <v>205004.05</v>
      </c>
    </row>
    <row r="1063" spans="1:21" x14ac:dyDescent="0.25">
      <c r="A1063" s="206"/>
      <c r="B1063" s="206"/>
      <c r="C1063" s="206" t="s">
        <v>764</v>
      </c>
      <c r="D1063" s="206"/>
      <c r="E1063" s="206"/>
      <c r="F1063" s="206"/>
      <c r="G1063" s="206"/>
      <c r="H1063" s="206"/>
      <c r="I1063" s="228"/>
      <c r="J1063" s="206"/>
      <c r="K1063" s="206"/>
      <c r="L1063" s="206"/>
      <c r="M1063" s="206"/>
      <c r="N1063" s="206"/>
      <c r="O1063" s="206"/>
      <c r="P1063" s="206"/>
      <c r="Q1063" s="206"/>
      <c r="R1063" s="206"/>
      <c r="S1063" s="211">
        <f>ROUND(SUM(S1061:S1062),5)</f>
        <v>19297.34</v>
      </c>
      <c r="T1063" s="206"/>
      <c r="U1063" s="211">
        <f>U1062</f>
        <v>205004.05</v>
      </c>
    </row>
    <row r="1064" spans="1:21" x14ac:dyDescent="0.25">
      <c r="A1064" s="203"/>
      <c r="B1064" s="203"/>
      <c r="C1064" s="203" t="s">
        <v>765</v>
      </c>
      <c r="D1064" s="203"/>
      <c r="E1064" s="203"/>
      <c r="F1064" s="203"/>
      <c r="G1064" s="203"/>
      <c r="H1064" s="203"/>
      <c r="I1064" s="227"/>
      <c r="J1064" s="203"/>
      <c r="K1064" s="203"/>
      <c r="L1064" s="203"/>
      <c r="M1064" s="203"/>
      <c r="N1064" s="203"/>
      <c r="O1064" s="203"/>
      <c r="P1064" s="203"/>
      <c r="Q1064" s="203"/>
      <c r="R1064" s="203"/>
      <c r="S1064" s="229"/>
      <c r="T1064" s="203"/>
      <c r="U1064" s="229">
        <v>0</v>
      </c>
    </row>
    <row r="1065" spans="1:21" x14ac:dyDescent="0.25">
      <c r="A1065" s="206"/>
      <c r="B1065" s="206"/>
      <c r="C1065" s="206" t="s">
        <v>766</v>
      </c>
      <c r="D1065" s="206"/>
      <c r="E1065" s="206"/>
      <c r="F1065" s="206"/>
      <c r="G1065" s="206"/>
      <c r="H1065" s="206"/>
      <c r="I1065" s="228"/>
      <c r="J1065" s="206"/>
      <c r="K1065" s="206"/>
      <c r="L1065" s="206"/>
      <c r="M1065" s="206"/>
      <c r="N1065" s="206"/>
      <c r="O1065" s="206"/>
      <c r="P1065" s="206"/>
      <c r="Q1065" s="206"/>
      <c r="R1065" s="206"/>
      <c r="S1065" s="211"/>
      <c r="T1065" s="206"/>
      <c r="U1065" s="211">
        <f>U1064</f>
        <v>0</v>
      </c>
    </row>
    <row r="1066" spans="1:21" x14ac:dyDescent="0.25">
      <c r="A1066" s="203"/>
      <c r="B1066" s="203"/>
      <c r="C1066" s="203" t="s">
        <v>767</v>
      </c>
      <c r="D1066" s="203"/>
      <c r="E1066" s="203"/>
      <c r="F1066" s="203"/>
      <c r="G1066" s="203"/>
      <c r="H1066" s="203"/>
      <c r="I1066" s="227"/>
      <c r="J1066" s="203"/>
      <c r="K1066" s="203"/>
      <c r="L1066" s="203"/>
      <c r="M1066" s="203"/>
      <c r="N1066" s="203"/>
      <c r="O1066" s="203"/>
      <c r="P1066" s="203"/>
      <c r="Q1066" s="203"/>
      <c r="R1066" s="203"/>
      <c r="S1066" s="229"/>
      <c r="T1066" s="203"/>
      <c r="U1066" s="229">
        <v>0</v>
      </c>
    </row>
    <row r="1067" spans="1:21" x14ac:dyDescent="0.25">
      <c r="A1067" s="206"/>
      <c r="B1067" s="206"/>
      <c r="C1067" s="206" t="s">
        <v>768</v>
      </c>
      <c r="D1067" s="206"/>
      <c r="E1067" s="206"/>
      <c r="F1067" s="206"/>
      <c r="G1067" s="206"/>
      <c r="H1067" s="206"/>
      <c r="I1067" s="228"/>
      <c r="J1067" s="206"/>
      <c r="K1067" s="206"/>
      <c r="L1067" s="206"/>
      <c r="M1067" s="206"/>
      <c r="N1067" s="206"/>
      <c r="O1067" s="206"/>
      <c r="P1067" s="206"/>
      <c r="Q1067" s="206"/>
      <c r="R1067" s="206"/>
      <c r="S1067" s="211"/>
      <c r="T1067" s="206"/>
      <c r="U1067" s="211">
        <f>U1066</f>
        <v>0</v>
      </c>
    </row>
    <row r="1068" spans="1:21" x14ac:dyDescent="0.25">
      <c r="A1068" s="203"/>
      <c r="B1068" s="203"/>
      <c r="C1068" s="203" t="s">
        <v>193</v>
      </c>
      <c r="D1068" s="203"/>
      <c r="E1068" s="203"/>
      <c r="F1068" s="203"/>
      <c r="G1068" s="203"/>
      <c r="H1068" s="203"/>
      <c r="I1068" s="227"/>
      <c r="J1068" s="203"/>
      <c r="K1068" s="203"/>
      <c r="L1068" s="203"/>
      <c r="M1068" s="203"/>
      <c r="N1068" s="203"/>
      <c r="O1068" s="203"/>
      <c r="P1068" s="203"/>
      <c r="Q1068" s="203"/>
      <c r="R1068" s="203"/>
      <c r="S1068" s="229"/>
      <c r="T1068" s="203"/>
      <c r="U1068" s="229">
        <v>23583.360000000001</v>
      </c>
    </row>
    <row r="1069" spans="1:21" ht="15.75" thickBot="1" x14ac:dyDescent="0.3">
      <c r="A1069" s="222"/>
      <c r="B1069" s="222"/>
      <c r="C1069" s="222"/>
      <c r="D1069" s="222"/>
      <c r="E1069" s="206"/>
      <c r="F1069" s="206"/>
      <c r="G1069" s="206" t="s">
        <v>380</v>
      </c>
      <c r="H1069" s="206"/>
      <c r="I1069" s="228">
        <v>43553</v>
      </c>
      <c r="J1069" s="206"/>
      <c r="K1069" s="206" t="s">
        <v>1431</v>
      </c>
      <c r="L1069" s="206"/>
      <c r="M1069" s="206" t="s">
        <v>388</v>
      </c>
      <c r="N1069" s="206"/>
      <c r="O1069" s="206" t="s">
        <v>1487</v>
      </c>
      <c r="P1069" s="206"/>
      <c r="Q1069" s="206" t="s">
        <v>106</v>
      </c>
      <c r="R1069" s="206"/>
      <c r="S1069" s="213">
        <v>2916.67</v>
      </c>
      <c r="T1069" s="206"/>
      <c r="U1069" s="213">
        <f>ROUND(U1068+S1069,5)</f>
        <v>26500.03</v>
      </c>
    </row>
    <row r="1070" spans="1:21" x14ac:dyDescent="0.25">
      <c r="A1070" s="206"/>
      <c r="B1070" s="206"/>
      <c r="C1070" s="206" t="s">
        <v>769</v>
      </c>
      <c r="D1070" s="206"/>
      <c r="E1070" s="206"/>
      <c r="F1070" s="206"/>
      <c r="G1070" s="206"/>
      <c r="H1070" s="206"/>
      <c r="I1070" s="228"/>
      <c r="J1070" s="206"/>
      <c r="K1070" s="206"/>
      <c r="L1070" s="206"/>
      <c r="M1070" s="206"/>
      <c r="N1070" s="206"/>
      <c r="O1070" s="206"/>
      <c r="P1070" s="206"/>
      <c r="Q1070" s="206"/>
      <c r="R1070" s="206"/>
      <c r="S1070" s="211">
        <f>ROUND(SUM(S1068:S1069),5)</f>
        <v>2916.67</v>
      </c>
      <c r="T1070" s="206"/>
      <c r="U1070" s="211">
        <f>U1069</f>
        <v>26500.03</v>
      </c>
    </row>
    <row r="1071" spans="1:21" x14ac:dyDescent="0.25">
      <c r="A1071" s="203"/>
      <c r="B1071" s="203"/>
      <c r="C1071" s="203" t="s">
        <v>194</v>
      </c>
      <c r="D1071" s="203"/>
      <c r="E1071" s="203"/>
      <c r="F1071" s="203"/>
      <c r="G1071" s="203"/>
      <c r="H1071" s="203"/>
      <c r="I1071" s="227"/>
      <c r="J1071" s="203"/>
      <c r="K1071" s="203"/>
      <c r="L1071" s="203"/>
      <c r="M1071" s="203"/>
      <c r="N1071" s="203"/>
      <c r="O1071" s="203"/>
      <c r="P1071" s="203"/>
      <c r="Q1071" s="203"/>
      <c r="R1071" s="203"/>
      <c r="S1071" s="229"/>
      <c r="T1071" s="203"/>
      <c r="U1071" s="229">
        <v>0</v>
      </c>
    </row>
    <row r="1072" spans="1:21" x14ac:dyDescent="0.25">
      <c r="A1072" s="206"/>
      <c r="B1072" s="206"/>
      <c r="C1072" s="206" t="s">
        <v>770</v>
      </c>
      <c r="D1072" s="206"/>
      <c r="E1072" s="206"/>
      <c r="F1072" s="206"/>
      <c r="G1072" s="206"/>
      <c r="H1072" s="206"/>
      <c r="I1072" s="228"/>
      <c r="J1072" s="206"/>
      <c r="K1072" s="206"/>
      <c r="L1072" s="206"/>
      <c r="M1072" s="206"/>
      <c r="N1072" s="206"/>
      <c r="O1072" s="206"/>
      <c r="P1072" s="206"/>
      <c r="Q1072" s="206"/>
      <c r="R1072" s="206"/>
      <c r="S1072" s="211"/>
      <c r="T1072" s="206"/>
      <c r="U1072" s="211">
        <f>U1071</f>
        <v>0</v>
      </c>
    </row>
    <row r="1073" spans="1:21" x14ac:dyDescent="0.25">
      <c r="A1073" s="203"/>
      <c r="B1073" s="203"/>
      <c r="C1073" s="203" t="s">
        <v>771</v>
      </c>
      <c r="D1073" s="203"/>
      <c r="E1073" s="203"/>
      <c r="F1073" s="203"/>
      <c r="G1073" s="203"/>
      <c r="H1073" s="203"/>
      <c r="I1073" s="227"/>
      <c r="J1073" s="203"/>
      <c r="K1073" s="203"/>
      <c r="L1073" s="203"/>
      <c r="M1073" s="203"/>
      <c r="N1073" s="203"/>
      <c r="O1073" s="203"/>
      <c r="P1073" s="203"/>
      <c r="Q1073" s="203"/>
      <c r="R1073" s="203"/>
      <c r="S1073" s="229"/>
      <c r="T1073" s="203"/>
      <c r="U1073" s="229">
        <v>0</v>
      </c>
    </row>
    <row r="1074" spans="1:21" x14ac:dyDescent="0.25">
      <c r="A1074" s="206"/>
      <c r="B1074" s="206"/>
      <c r="C1074" s="206" t="s">
        <v>772</v>
      </c>
      <c r="D1074" s="206"/>
      <c r="E1074" s="206"/>
      <c r="F1074" s="206"/>
      <c r="G1074" s="206"/>
      <c r="H1074" s="206"/>
      <c r="I1074" s="228"/>
      <c r="J1074" s="206"/>
      <c r="K1074" s="206"/>
      <c r="L1074" s="206"/>
      <c r="M1074" s="206"/>
      <c r="N1074" s="206"/>
      <c r="O1074" s="206"/>
      <c r="P1074" s="206"/>
      <c r="Q1074" s="206"/>
      <c r="R1074" s="206"/>
      <c r="S1074" s="211"/>
      <c r="T1074" s="206"/>
      <c r="U1074" s="211">
        <f>U1073</f>
        <v>0</v>
      </c>
    </row>
    <row r="1075" spans="1:21" x14ac:dyDescent="0.25">
      <c r="A1075" s="203"/>
      <c r="B1075" s="203"/>
      <c r="C1075" s="203" t="s">
        <v>195</v>
      </c>
      <c r="D1075" s="203"/>
      <c r="E1075" s="203"/>
      <c r="F1075" s="203"/>
      <c r="G1075" s="203"/>
      <c r="H1075" s="203"/>
      <c r="I1075" s="227"/>
      <c r="J1075" s="203"/>
      <c r="K1075" s="203"/>
      <c r="L1075" s="203"/>
      <c r="M1075" s="203"/>
      <c r="N1075" s="203"/>
      <c r="O1075" s="203"/>
      <c r="P1075" s="203"/>
      <c r="Q1075" s="203"/>
      <c r="R1075" s="203"/>
      <c r="S1075" s="229"/>
      <c r="T1075" s="203"/>
      <c r="U1075" s="229">
        <v>239.4</v>
      </c>
    </row>
    <row r="1076" spans="1:21" x14ac:dyDescent="0.25">
      <c r="A1076" s="206"/>
      <c r="B1076" s="206"/>
      <c r="C1076" s="206"/>
      <c r="D1076" s="206"/>
      <c r="E1076" s="206"/>
      <c r="F1076" s="206"/>
      <c r="G1076" s="206" t="s">
        <v>457</v>
      </c>
      <c r="H1076" s="206"/>
      <c r="I1076" s="228">
        <v>43537</v>
      </c>
      <c r="J1076" s="206"/>
      <c r="K1076" s="206" t="s">
        <v>1166</v>
      </c>
      <c r="L1076" s="206"/>
      <c r="M1076" s="206" t="s">
        <v>406</v>
      </c>
      <c r="N1076" s="206"/>
      <c r="O1076" s="206" t="s">
        <v>1533</v>
      </c>
      <c r="P1076" s="206"/>
      <c r="Q1076" s="206" t="s">
        <v>321</v>
      </c>
      <c r="R1076" s="206"/>
      <c r="S1076" s="211">
        <v>31.8</v>
      </c>
      <c r="T1076" s="206"/>
      <c r="U1076" s="211">
        <f>ROUND(U1075+S1076,5)</f>
        <v>271.2</v>
      </c>
    </row>
    <row r="1077" spans="1:21" x14ac:dyDescent="0.25">
      <c r="A1077" s="206"/>
      <c r="B1077" s="206"/>
      <c r="C1077" s="206"/>
      <c r="D1077" s="206"/>
      <c r="E1077" s="206"/>
      <c r="F1077" s="206"/>
      <c r="G1077" s="206" t="s">
        <v>380</v>
      </c>
      <c r="H1077" s="206"/>
      <c r="I1077" s="228">
        <v>43555</v>
      </c>
      <c r="J1077" s="206"/>
      <c r="K1077" s="206" t="s">
        <v>1187</v>
      </c>
      <c r="L1077" s="206"/>
      <c r="M1077" s="206" t="s">
        <v>407</v>
      </c>
      <c r="N1077" s="206"/>
      <c r="O1077" s="206" t="s">
        <v>1440</v>
      </c>
      <c r="P1077" s="206"/>
      <c r="Q1077" s="206" t="s">
        <v>116</v>
      </c>
      <c r="R1077" s="206"/>
      <c r="S1077" s="211">
        <v>166.71</v>
      </c>
      <c r="T1077" s="206"/>
      <c r="U1077" s="211">
        <f>ROUND(U1076+S1077,5)</f>
        <v>437.91</v>
      </c>
    </row>
    <row r="1078" spans="1:21" ht="15.75" thickBot="1" x14ac:dyDescent="0.3">
      <c r="A1078" s="206"/>
      <c r="B1078" s="206"/>
      <c r="C1078" s="206"/>
      <c r="D1078" s="206"/>
      <c r="E1078" s="206"/>
      <c r="F1078" s="206"/>
      <c r="G1078" s="206" t="s">
        <v>380</v>
      </c>
      <c r="H1078" s="206"/>
      <c r="I1078" s="228">
        <v>43555</v>
      </c>
      <c r="J1078" s="206"/>
      <c r="K1078" s="206" t="s">
        <v>1187</v>
      </c>
      <c r="L1078" s="206"/>
      <c r="M1078" s="206" t="s">
        <v>406</v>
      </c>
      <c r="N1078" s="206"/>
      <c r="O1078" s="206" t="s">
        <v>1515</v>
      </c>
      <c r="P1078" s="206"/>
      <c r="Q1078" s="206" t="s">
        <v>128</v>
      </c>
      <c r="R1078" s="206"/>
      <c r="S1078" s="213">
        <v>31.8</v>
      </c>
      <c r="T1078" s="206"/>
      <c r="U1078" s="213">
        <f>ROUND(U1077+S1078,5)</f>
        <v>469.71</v>
      </c>
    </row>
    <row r="1079" spans="1:21" x14ac:dyDescent="0.25">
      <c r="A1079" s="206"/>
      <c r="B1079" s="206"/>
      <c r="C1079" s="206" t="s">
        <v>773</v>
      </c>
      <c r="D1079" s="206"/>
      <c r="E1079" s="206"/>
      <c r="F1079" s="206"/>
      <c r="G1079" s="206"/>
      <c r="H1079" s="206"/>
      <c r="I1079" s="228"/>
      <c r="J1079" s="206"/>
      <c r="K1079" s="206"/>
      <c r="L1079" s="206"/>
      <c r="M1079" s="206"/>
      <c r="N1079" s="206"/>
      <c r="O1079" s="206"/>
      <c r="P1079" s="206"/>
      <c r="Q1079" s="206"/>
      <c r="R1079" s="206"/>
      <c r="S1079" s="211">
        <f>ROUND(SUM(S1075:S1078),5)</f>
        <v>230.31</v>
      </c>
      <c r="T1079" s="206"/>
      <c r="U1079" s="211">
        <f>U1078</f>
        <v>469.71</v>
      </c>
    </row>
    <row r="1080" spans="1:21" x14ac:dyDescent="0.25">
      <c r="A1080" s="203"/>
      <c r="B1080" s="203"/>
      <c r="C1080" s="203" t="s">
        <v>196</v>
      </c>
      <c r="D1080" s="203"/>
      <c r="E1080" s="203"/>
      <c r="F1080" s="203"/>
      <c r="G1080" s="203"/>
      <c r="H1080" s="203"/>
      <c r="I1080" s="227"/>
      <c r="J1080" s="203"/>
      <c r="K1080" s="203"/>
      <c r="L1080" s="203"/>
      <c r="M1080" s="203"/>
      <c r="N1080" s="203"/>
      <c r="O1080" s="203"/>
      <c r="P1080" s="203"/>
      <c r="Q1080" s="203"/>
      <c r="R1080" s="203"/>
      <c r="S1080" s="229"/>
      <c r="T1080" s="203"/>
      <c r="U1080" s="229">
        <v>52669.3</v>
      </c>
    </row>
    <row r="1081" spans="1:21" x14ac:dyDescent="0.25">
      <c r="A1081" s="206"/>
      <c r="B1081" s="206"/>
      <c r="C1081" s="206"/>
      <c r="D1081" s="206"/>
      <c r="E1081" s="206"/>
      <c r="F1081" s="206"/>
      <c r="G1081" s="206" t="s">
        <v>380</v>
      </c>
      <c r="H1081" s="206"/>
      <c r="I1081" s="228">
        <v>43553</v>
      </c>
      <c r="J1081" s="206"/>
      <c r="K1081" s="206" t="s">
        <v>1431</v>
      </c>
      <c r="L1081" s="206"/>
      <c r="M1081" s="206" t="s">
        <v>1029</v>
      </c>
      <c r="N1081" s="206"/>
      <c r="O1081" s="206" t="s">
        <v>1534</v>
      </c>
      <c r="P1081" s="206"/>
      <c r="Q1081" s="206" t="s">
        <v>106</v>
      </c>
      <c r="R1081" s="206"/>
      <c r="S1081" s="211">
        <v>-75.81</v>
      </c>
      <c r="T1081" s="206"/>
      <c r="U1081" s="211">
        <f>ROUND(U1080+S1081,5)</f>
        <v>52593.49</v>
      </c>
    </row>
    <row r="1082" spans="1:21" x14ac:dyDescent="0.25">
      <c r="A1082" s="206"/>
      <c r="B1082" s="206"/>
      <c r="C1082" s="206"/>
      <c r="D1082" s="206"/>
      <c r="E1082" s="206"/>
      <c r="F1082" s="206"/>
      <c r="G1082" s="206" t="s">
        <v>380</v>
      </c>
      <c r="H1082" s="206"/>
      <c r="I1082" s="228">
        <v>43555</v>
      </c>
      <c r="J1082" s="206"/>
      <c r="K1082" s="206" t="s">
        <v>1196</v>
      </c>
      <c r="L1082" s="206"/>
      <c r="M1082" s="206" t="s">
        <v>1029</v>
      </c>
      <c r="N1082" s="206"/>
      <c r="O1082" s="206" t="s">
        <v>1475</v>
      </c>
      <c r="P1082" s="206"/>
      <c r="Q1082" s="206" t="s">
        <v>110</v>
      </c>
      <c r="R1082" s="206"/>
      <c r="S1082" s="211">
        <v>75.81</v>
      </c>
      <c r="T1082" s="206"/>
      <c r="U1082" s="211">
        <f>ROUND(U1081+S1082,5)</f>
        <v>52669.3</v>
      </c>
    </row>
    <row r="1083" spans="1:21" ht="15.75" thickBot="1" x14ac:dyDescent="0.3">
      <c r="A1083" s="206"/>
      <c r="B1083" s="206"/>
      <c r="C1083" s="206"/>
      <c r="D1083" s="206"/>
      <c r="E1083" s="206"/>
      <c r="F1083" s="206"/>
      <c r="G1083" s="206" t="s">
        <v>380</v>
      </c>
      <c r="H1083" s="206"/>
      <c r="I1083" s="228">
        <v>43555</v>
      </c>
      <c r="J1083" s="206"/>
      <c r="K1083" s="206" t="s">
        <v>1196</v>
      </c>
      <c r="L1083" s="206"/>
      <c r="M1083" s="206" t="s">
        <v>1029</v>
      </c>
      <c r="N1083" s="206"/>
      <c r="O1083" s="206" t="s">
        <v>1475</v>
      </c>
      <c r="P1083" s="206"/>
      <c r="Q1083" s="206" t="s">
        <v>110</v>
      </c>
      <c r="R1083" s="206"/>
      <c r="S1083" s="213">
        <v>2234.81</v>
      </c>
      <c r="T1083" s="206"/>
      <c r="U1083" s="213">
        <f>ROUND(U1082+S1083,5)</f>
        <v>54904.11</v>
      </c>
    </row>
    <row r="1084" spans="1:21" x14ac:dyDescent="0.25">
      <c r="A1084" s="206"/>
      <c r="B1084" s="206"/>
      <c r="C1084" s="206" t="s">
        <v>774</v>
      </c>
      <c r="D1084" s="206"/>
      <c r="E1084" s="206"/>
      <c r="F1084" s="206"/>
      <c r="G1084" s="206"/>
      <c r="H1084" s="206"/>
      <c r="I1084" s="228"/>
      <c r="J1084" s="206"/>
      <c r="K1084" s="206"/>
      <c r="L1084" s="206"/>
      <c r="M1084" s="206"/>
      <c r="N1084" s="206"/>
      <c r="O1084" s="206"/>
      <c r="P1084" s="206"/>
      <c r="Q1084" s="206"/>
      <c r="R1084" s="206"/>
      <c r="S1084" s="211">
        <f>ROUND(SUM(S1080:S1083),5)</f>
        <v>2234.81</v>
      </c>
      <c r="T1084" s="206"/>
      <c r="U1084" s="211">
        <f>U1083</f>
        <v>54904.11</v>
      </c>
    </row>
    <row r="1085" spans="1:21" x14ac:dyDescent="0.25">
      <c r="A1085" s="203"/>
      <c r="B1085" s="203"/>
      <c r="C1085" s="203" t="s">
        <v>197</v>
      </c>
      <c r="D1085" s="203"/>
      <c r="E1085" s="203"/>
      <c r="F1085" s="203"/>
      <c r="G1085" s="203"/>
      <c r="H1085" s="203"/>
      <c r="I1085" s="227"/>
      <c r="J1085" s="203"/>
      <c r="K1085" s="203"/>
      <c r="L1085" s="203"/>
      <c r="M1085" s="203"/>
      <c r="N1085" s="203"/>
      <c r="O1085" s="203"/>
      <c r="P1085" s="203"/>
      <c r="Q1085" s="203"/>
      <c r="R1085" s="203"/>
      <c r="S1085" s="229"/>
      <c r="T1085" s="203"/>
      <c r="U1085" s="229">
        <v>9647.39</v>
      </c>
    </row>
    <row r="1086" spans="1:21" x14ac:dyDescent="0.25">
      <c r="A1086" s="206"/>
      <c r="B1086" s="206"/>
      <c r="C1086" s="206"/>
      <c r="D1086" s="206"/>
      <c r="E1086" s="206"/>
      <c r="F1086" s="206"/>
      <c r="G1086" s="206" t="s">
        <v>380</v>
      </c>
      <c r="H1086" s="206"/>
      <c r="I1086" s="228">
        <v>43553</v>
      </c>
      <c r="J1086" s="206"/>
      <c r="K1086" s="206" t="s">
        <v>1431</v>
      </c>
      <c r="L1086" s="206"/>
      <c r="M1086" s="206" t="s">
        <v>388</v>
      </c>
      <c r="N1086" s="206"/>
      <c r="O1086" s="206" t="s">
        <v>1535</v>
      </c>
      <c r="P1086" s="206"/>
      <c r="Q1086" s="206" t="s">
        <v>106</v>
      </c>
      <c r="R1086" s="206"/>
      <c r="S1086" s="211">
        <v>846.67</v>
      </c>
      <c r="T1086" s="206"/>
      <c r="U1086" s="211">
        <f>ROUND(U1085+S1086,5)</f>
        <v>10494.06</v>
      </c>
    </row>
    <row r="1087" spans="1:21" x14ac:dyDescent="0.25">
      <c r="A1087" s="206"/>
      <c r="B1087" s="206"/>
      <c r="C1087" s="206"/>
      <c r="D1087" s="206"/>
      <c r="E1087" s="206"/>
      <c r="F1087" s="206"/>
      <c r="G1087" s="206" t="s">
        <v>380</v>
      </c>
      <c r="H1087" s="206"/>
      <c r="I1087" s="228">
        <v>43553</v>
      </c>
      <c r="J1087" s="206"/>
      <c r="K1087" s="206" t="s">
        <v>1431</v>
      </c>
      <c r="L1087" s="206"/>
      <c r="M1087" s="206" t="s">
        <v>388</v>
      </c>
      <c r="N1087" s="206"/>
      <c r="O1087" s="206" t="s">
        <v>1536</v>
      </c>
      <c r="P1087" s="206"/>
      <c r="Q1087" s="206" t="s">
        <v>106</v>
      </c>
      <c r="R1087" s="206"/>
      <c r="S1087" s="211">
        <v>41.91</v>
      </c>
      <c r="T1087" s="206"/>
      <c r="U1087" s="211">
        <f>ROUND(U1086+S1087,5)</f>
        <v>10535.97</v>
      </c>
    </row>
    <row r="1088" spans="1:21" ht="15.75" thickBot="1" x14ac:dyDescent="0.3">
      <c r="A1088" s="206"/>
      <c r="B1088" s="206"/>
      <c r="C1088" s="206"/>
      <c r="D1088" s="206"/>
      <c r="E1088" s="206"/>
      <c r="F1088" s="206"/>
      <c r="G1088" s="206" t="s">
        <v>380</v>
      </c>
      <c r="H1088" s="206"/>
      <c r="I1088" s="228">
        <v>43553</v>
      </c>
      <c r="J1088" s="206"/>
      <c r="K1088" s="206" t="s">
        <v>1431</v>
      </c>
      <c r="L1088" s="206"/>
      <c r="M1088" s="206" t="s">
        <v>388</v>
      </c>
      <c r="N1088" s="206"/>
      <c r="O1088" s="206" t="s">
        <v>1537</v>
      </c>
      <c r="P1088" s="206"/>
      <c r="Q1088" s="206" t="s">
        <v>106</v>
      </c>
      <c r="R1088" s="206"/>
      <c r="S1088" s="213">
        <v>69.98</v>
      </c>
      <c r="T1088" s="206"/>
      <c r="U1088" s="213">
        <f>ROUND(U1087+S1088,5)</f>
        <v>10605.95</v>
      </c>
    </row>
    <row r="1089" spans="1:21" x14ac:dyDescent="0.25">
      <c r="A1089" s="206"/>
      <c r="B1089" s="206"/>
      <c r="C1089" s="206" t="s">
        <v>775</v>
      </c>
      <c r="D1089" s="206"/>
      <c r="E1089" s="206"/>
      <c r="F1089" s="206"/>
      <c r="G1089" s="206"/>
      <c r="H1089" s="206"/>
      <c r="I1089" s="228"/>
      <c r="J1089" s="206"/>
      <c r="K1089" s="206"/>
      <c r="L1089" s="206"/>
      <c r="M1089" s="206"/>
      <c r="N1089" s="206"/>
      <c r="O1089" s="206"/>
      <c r="P1089" s="206"/>
      <c r="Q1089" s="206"/>
      <c r="R1089" s="206"/>
      <c r="S1089" s="211">
        <f>ROUND(SUM(S1085:S1088),5)</f>
        <v>958.56</v>
      </c>
      <c r="T1089" s="206"/>
      <c r="U1089" s="211">
        <f>U1088</f>
        <v>10605.95</v>
      </c>
    </row>
    <row r="1090" spans="1:21" x14ac:dyDescent="0.25">
      <c r="A1090" s="203"/>
      <c r="B1090" s="203"/>
      <c r="C1090" s="203" t="s">
        <v>198</v>
      </c>
      <c r="D1090" s="203"/>
      <c r="E1090" s="203"/>
      <c r="F1090" s="203"/>
      <c r="G1090" s="203"/>
      <c r="H1090" s="203"/>
      <c r="I1090" s="227"/>
      <c r="J1090" s="203"/>
      <c r="K1090" s="203"/>
      <c r="L1090" s="203"/>
      <c r="M1090" s="203"/>
      <c r="N1090" s="203"/>
      <c r="O1090" s="203"/>
      <c r="P1090" s="203"/>
      <c r="Q1090" s="203"/>
      <c r="R1090" s="203"/>
      <c r="S1090" s="229"/>
      <c r="T1090" s="203"/>
      <c r="U1090" s="229">
        <v>46744.02</v>
      </c>
    </row>
    <row r="1091" spans="1:21" x14ac:dyDescent="0.25">
      <c r="A1091" s="206"/>
      <c r="B1091" s="206"/>
      <c r="C1091" s="206"/>
      <c r="D1091" s="206"/>
      <c r="E1091" s="206"/>
      <c r="F1091" s="206"/>
      <c r="G1091" s="206" t="s">
        <v>380</v>
      </c>
      <c r="H1091" s="206"/>
      <c r="I1091" s="228">
        <v>43553</v>
      </c>
      <c r="J1091" s="206"/>
      <c r="K1091" s="206" t="s">
        <v>1431</v>
      </c>
      <c r="L1091" s="206"/>
      <c r="M1091" s="206" t="s">
        <v>354</v>
      </c>
      <c r="N1091" s="206"/>
      <c r="O1091" s="206" t="s">
        <v>1486</v>
      </c>
      <c r="P1091" s="206"/>
      <c r="Q1091" s="206" t="s">
        <v>106</v>
      </c>
      <c r="R1091" s="206"/>
      <c r="S1091" s="211">
        <v>-1636.69</v>
      </c>
      <c r="T1091" s="206"/>
      <c r="U1091" s="211">
        <f>ROUND(U1090+S1091,5)</f>
        <v>45107.33</v>
      </c>
    </row>
    <row r="1092" spans="1:21" x14ac:dyDescent="0.25">
      <c r="A1092" s="206"/>
      <c r="B1092" s="206"/>
      <c r="C1092" s="206"/>
      <c r="D1092" s="206"/>
      <c r="E1092" s="206"/>
      <c r="F1092" s="206"/>
      <c r="G1092" s="206" t="s">
        <v>380</v>
      </c>
      <c r="H1092" s="206"/>
      <c r="I1092" s="228">
        <v>43553</v>
      </c>
      <c r="J1092" s="206"/>
      <c r="K1092" s="206" t="s">
        <v>1431</v>
      </c>
      <c r="L1092" s="206"/>
      <c r="M1092" s="206" t="s">
        <v>354</v>
      </c>
      <c r="N1092" s="206"/>
      <c r="O1092" s="206" t="s">
        <v>1538</v>
      </c>
      <c r="P1092" s="206"/>
      <c r="Q1092" s="206" t="s">
        <v>106</v>
      </c>
      <c r="R1092" s="206"/>
      <c r="S1092" s="211">
        <v>460</v>
      </c>
      <c r="T1092" s="206"/>
      <c r="U1092" s="211">
        <f>ROUND(U1091+S1092,5)</f>
        <v>45567.33</v>
      </c>
    </row>
    <row r="1093" spans="1:21" x14ac:dyDescent="0.25">
      <c r="A1093" s="206"/>
      <c r="B1093" s="206"/>
      <c r="C1093" s="206"/>
      <c r="D1093" s="206"/>
      <c r="E1093" s="206"/>
      <c r="F1093" s="206"/>
      <c r="G1093" s="206" t="s">
        <v>457</v>
      </c>
      <c r="H1093" s="206"/>
      <c r="I1093" s="228">
        <v>43555</v>
      </c>
      <c r="J1093" s="206"/>
      <c r="K1093" s="206" t="s">
        <v>1158</v>
      </c>
      <c r="L1093" s="206"/>
      <c r="M1093" s="206" t="s">
        <v>354</v>
      </c>
      <c r="N1093" s="206"/>
      <c r="O1093" s="206" t="s">
        <v>1496</v>
      </c>
      <c r="P1093" s="206"/>
      <c r="Q1093" s="206" t="s">
        <v>321</v>
      </c>
      <c r="R1093" s="206"/>
      <c r="S1093" s="211">
        <v>1636.69</v>
      </c>
      <c r="T1093" s="206"/>
      <c r="U1093" s="211">
        <f>ROUND(U1092+S1093,5)</f>
        <v>47204.02</v>
      </c>
    </row>
    <row r="1094" spans="1:21" ht="15.75" thickBot="1" x14ac:dyDescent="0.3">
      <c r="A1094" s="206"/>
      <c r="B1094" s="206"/>
      <c r="C1094" s="206"/>
      <c r="D1094" s="206"/>
      <c r="E1094" s="206"/>
      <c r="F1094" s="206"/>
      <c r="G1094" s="206" t="s">
        <v>457</v>
      </c>
      <c r="H1094" s="206"/>
      <c r="I1094" s="228">
        <v>43555</v>
      </c>
      <c r="J1094" s="206"/>
      <c r="K1094" s="206" t="s">
        <v>1158</v>
      </c>
      <c r="L1094" s="206"/>
      <c r="M1094" s="206" t="s">
        <v>354</v>
      </c>
      <c r="N1094" s="206"/>
      <c r="O1094" s="206" t="s">
        <v>1497</v>
      </c>
      <c r="P1094" s="206"/>
      <c r="Q1094" s="206" t="s">
        <v>321</v>
      </c>
      <c r="R1094" s="206"/>
      <c r="S1094" s="213">
        <v>5701.14</v>
      </c>
      <c r="T1094" s="206"/>
      <c r="U1094" s="213">
        <f>ROUND(U1093+S1094,5)</f>
        <v>52905.16</v>
      </c>
    </row>
    <row r="1095" spans="1:21" x14ac:dyDescent="0.25">
      <c r="A1095" s="206"/>
      <c r="B1095" s="206"/>
      <c r="C1095" s="206" t="s">
        <v>776</v>
      </c>
      <c r="D1095" s="206"/>
      <c r="E1095" s="206"/>
      <c r="F1095" s="206"/>
      <c r="G1095" s="206"/>
      <c r="H1095" s="206"/>
      <c r="I1095" s="228"/>
      <c r="J1095" s="206"/>
      <c r="K1095" s="206"/>
      <c r="L1095" s="206"/>
      <c r="M1095" s="206"/>
      <c r="N1095" s="206"/>
      <c r="O1095" s="206"/>
      <c r="P1095" s="206"/>
      <c r="Q1095" s="206"/>
      <c r="R1095" s="206"/>
      <c r="S1095" s="211">
        <f>ROUND(SUM(S1090:S1094),5)</f>
        <v>6161.14</v>
      </c>
      <c r="T1095" s="206"/>
      <c r="U1095" s="211">
        <f>U1094</f>
        <v>52905.16</v>
      </c>
    </row>
    <row r="1096" spans="1:21" x14ac:dyDescent="0.25">
      <c r="A1096" s="203"/>
      <c r="B1096" s="203"/>
      <c r="C1096" s="203" t="s">
        <v>199</v>
      </c>
      <c r="D1096" s="203"/>
      <c r="E1096" s="203"/>
      <c r="F1096" s="203"/>
      <c r="G1096" s="203"/>
      <c r="H1096" s="203"/>
      <c r="I1096" s="227"/>
      <c r="J1096" s="203"/>
      <c r="K1096" s="203"/>
      <c r="L1096" s="203"/>
      <c r="M1096" s="203"/>
      <c r="N1096" s="203"/>
      <c r="O1096" s="203"/>
      <c r="P1096" s="203"/>
      <c r="Q1096" s="203"/>
      <c r="R1096" s="203"/>
      <c r="S1096" s="229"/>
      <c r="T1096" s="203"/>
      <c r="U1096" s="229">
        <v>483.33</v>
      </c>
    </row>
    <row r="1097" spans="1:21" x14ac:dyDescent="0.25">
      <c r="A1097" s="206"/>
      <c r="B1097" s="206"/>
      <c r="C1097" s="206"/>
      <c r="D1097" s="206"/>
      <c r="E1097" s="206"/>
      <c r="F1097" s="206"/>
      <c r="G1097" s="206" t="s">
        <v>380</v>
      </c>
      <c r="H1097" s="206"/>
      <c r="I1097" s="228">
        <v>43553</v>
      </c>
      <c r="J1097" s="206"/>
      <c r="K1097" s="206" t="s">
        <v>1431</v>
      </c>
      <c r="L1097" s="206"/>
      <c r="M1097" s="206" t="s">
        <v>388</v>
      </c>
      <c r="N1097" s="206"/>
      <c r="O1097" s="206" t="s">
        <v>1539</v>
      </c>
      <c r="P1097" s="206"/>
      <c r="Q1097" s="206" t="s">
        <v>106</v>
      </c>
      <c r="R1097" s="206"/>
      <c r="S1097" s="211">
        <v>0</v>
      </c>
      <c r="T1097" s="206"/>
      <c r="U1097" s="211">
        <f t="shared" ref="U1097:U1102" si="22">ROUND(U1096+S1097,5)</f>
        <v>483.33</v>
      </c>
    </row>
    <row r="1098" spans="1:21" x14ac:dyDescent="0.25">
      <c r="A1098" s="206"/>
      <c r="B1098" s="206"/>
      <c r="C1098" s="206"/>
      <c r="D1098" s="206"/>
      <c r="E1098" s="206"/>
      <c r="F1098" s="206"/>
      <c r="G1098" s="206" t="s">
        <v>380</v>
      </c>
      <c r="H1098" s="206"/>
      <c r="I1098" s="228">
        <v>43553</v>
      </c>
      <c r="J1098" s="206"/>
      <c r="K1098" s="206" t="s">
        <v>1431</v>
      </c>
      <c r="L1098" s="206"/>
      <c r="M1098" s="206" t="s">
        <v>388</v>
      </c>
      <c r="N1098" s="206"/>
      <c r="O1098" s="206" t="s">
        <v>1540</v>
      </c>
      <c r="P1098" s="206"/>
      <c r="Q1098" s="206" t="s">
        <v>106</v>
      </c>
      <c r="R1098" s="206"/>
      <c r="S1098" s="211">
        <v>0</v>
      </c>
      <c r="T1098" s="206"/>
      <c r="U1098" s="211">
        <f t="shared" si="22"/>
        <v>483.33</v>
      </c>
    </row>
    <row r="1099" spans="1:21" x14ac:dyDescent="0.25">
      <c r="A1099" s="206"/>
      <c r="B1099" s="206"/>
      <c r="C1099" s="206"/>
      <c r="D1099" s="206"/>
      <c r="E1099" s="206"/>
      <c r="F1099" s="206"/>
      <c r="G1099" s="206" t="s">
        <v>380</v>
      </c>
      <c r="H1099" s="206"/>
      <c r="I1099" s="228">
        <v>43553</v>
      </c>
      <c r="J1099" s="206"/>
      <c r="K1099" s="206" t="s">
        <v>1431</v>
      </c>
      <c r="L1099" s="206"/>
      <c r="M1099" s="206" t="s">
        <v>388</v>
      </c>
      <c r="N1099" s="206"/>
      <c r="O1099" s="206" t="s">
        <v>1541</v>
      </c>
      <c r="P1099" s="206"/>
      <c r="Q1099" s="206" t="s">
        <v>106</v>
      </c>
      <c r="R1099" s="206"/>
      <c r="S1099" s="211">
        <v>7.16</v>
      </c>
      <c r="T1099" s="206"/>
      <c r="U1099" s="211">
        <f t="shared" si="22"/>
        <v>490.49</v>
      </c>
    </row>
    <row r="1100" spans="1:21" x14ac:dyDescent="0.25">
      <c r="A1100" s="206"/>
      <c r="B1100" s="206"/>
      <c r="C1100" s="206"/>
      <c r="D1100" s="206"/>
      <c r="E1100" s="206"/>
      <c r="F1100" s="206"/>
      <c r="G1100" s="206" t="s">
        <v>380</v>
      </c>
      <c r="H1100" s="206"/>
      <c r="I1100" s="228">
        <v>43553</v>
      </c>
      <c r="J1100" s="206"/>
      <c r="K1100" s="206" t="s">
        <v>1431</v>
      </c>
      <c r="L1100" s="206"/>
      <c r="M1100" s="206" t="s">
        <v>388</v>
      </c>
      <c r="N1100" s="206"/>
      <c r="O1100" s="206" t="s">
        <v>1542</v>
      </c>
      <c r="P1100" s="206"/>
      <c r="Q1100" s="206" t="s">
        <v>106</v>
      </c>
      <c r="R1100" s="206"/>
      <c r="S1100" s="211">
        <v>27.17</v>
      </c>
      <c r="T1100" s="206"/>
      <c r="U1100" s="211">
        <f t="shared" si="22"/>
        <v>517.66</v>
      </c>
    </row>
    <row r="1101" spans="1:21" x14ac:dyDescent="0.25">
      <c r="A1101" s="206"/>
      <c r="B1101" s="206"/>
      <c r="C1101" s="206"/>
      <c r="D1101" s="206"/>
      <c r="E1101" s="206"/>
      <c r="F1101" s="206"/>
      <c r="G1101" s="206" t="s">
        <v>380</v>
      </c>
      <c r="H1101" s="206"/>
      <c r="I1101" s="228">
        <v>43553</v>
      </c>
      <c r="J1101" s="206"/>
      <c r="K1101" s="206" t="s">
        <v>1431</v>
      </c>
      <c r="L1101" s="206"/>
      <c r="M1101" s="206" t="s">
        <v>388</v>
      </c>
      <c r="N1101" s="206"/>
      <c r="O1101" s="206" t="s">
        <v>1543</v>
      </c>
      <c r="P1101" s="206"/>
      <c r="Q1101" s="206" t="s">
        <v>106</v>
      </c>
      <c r="R1101" s="206"/>
      <c r="S1101" s="211">
        <v>0</v>
      </c>
      <c r="T1101" s="206"/>
      <c r="U1101" s="211">
        <f t="shared" si="22"/>
        <v>517.66</v>
      </c>
    </row>
    <row r="1102" spans="1:21" ht="15.75" thickBot="1" x14ac:dyDescent="0.3">
      <c r="A1102" s="206"/>
      <c r="B1102" s="206"/>
      <c r="C1102" s="206"/>
      <c r="D1102" s="206"/>
      <c r="E1102" s="206"/>
      <c r="F1102" s="206"/>
      <c r="G1102" s="206" t="s">
        <v>380</v>
      </c>
      <c r="H1102" s="206"/>
      <c r="I1102" s="228">
        <v>43553</v>
      </c>
      <c r="J1102" s="206"/>
      <c r="K1102" s="206" t="s">
        <v>1431</v>
      </c>
      <c r="L1102" s="206"/>
      <c r="M1102" s="206" t="s">
        <v>388</v>
      </c>
      <c r="N1102" s="206"/>
      <c r="O1102" s="206" t="s">
        <v>1544</v>
      </c>
      <c r="P1102" s="206"/>
      <c r="Q1102" s="206" t="s">
        <v>106</v>
      </c>
      <c r="R1102" s="206"/>
      <c r="S1102" s="213">
        <v>0</v>
      </c>
      <c r="T1102" s="206"/>
      <c r="U1102" s="213">
        <f t="shared" si="22"/>
        <v>517.66</v>
      </c>
    </row>
    <row r="1103" spans="1:21" x14ac:dyDescent="0.25">
      <c r="A1103" s="206"/>
      <c r="B1103" s="206"/>
      <c r="C1103" s="206" t="s">
        <v>777</v>
      </c>
      <c r="D1103" s="206"/>
      <c r="E1103" s="206"/>
      <c r="F1103" s="206"/>
      <c r="G1103" s="206"/>
      <c r="H1103" s="206"/>
      <c r="I1103" s="228"/>
      <c r="J1103" s="206"/>
      <c r="K1103" s="206"/>
      <c r="L1103" s="206"/>
      <c r="M1103" s="206"/>
      <c r="N1103" s="206"/>
      <c r="O1103" s="206"/>
      <c r="P1103" s="206"/>
      <c r="Q1103" s="206"/>
      <c r="R1103" s="206"/>
      <c r="S1103" s="211">
        <f>ROUND(SUM(S1096:S1102),5)</f>
        <v>34.33</v>
      </c>
      <c r="T1103" s="206"/>
      <c r="U1103" s="211">
        <f>U1102</f>
        <v>517.66</v>
      </c>
    </row>
    <row r="1104" spans="1:21" x14ac:dyDescent="0.25">
      <c r="A1104" s="203"/>
      <c r="B1104" s="203"/>
      <c r="C1104" s="203" t="s">
        <v>200</v>
      </c>
      <c r="D1104" s="203"/>
      <c r="E1104" s="203"/>
      <c r="F1104" s="203"/>
      <c r="G1104" s="203"/>
      <c r="H1104" s="203"/>
      <c r="I1104" s="227"/>
      <c r="J1104" s="203"/>
      <c r="K1104" s="203"/>
      <c r="L1104" s="203"/>
      <c r="M1104" s="203"/>
      <c r="N1104" s="203"/>
      <c r="O1104" s="203"/>
      <c r="P1104" s="203"/>
      <c r="Q1104" s="203"/>
      <c r="R1104" s="203"/>
      <c r="S1104" s="229"/>
      <c r="T1104" s="203"/>
      <c r="U1104" s="229">
        <v>953.96</v>
      </c>
    </row>
    <row r="1105" spans="1:21" ht="15.75" thickBot="1" x14ac:dyDescent="0.3">
      <c r="A1105" s="222"/>
      <c r="B1105" s="222"/>
      <c r="C1105" s="222"/>
      <c r="D1105" s="222"/>
      <c r="E1105" s="206"/>
      <c r="F1105" s="206"/>
      <c r="G1105" s="206" t="s">
        <v>380</v>
      </c>
      <c r="H1105" s="206"/>
      <c r="I1105" s="228">
        <v>43555</v>
      </c>
      <c r="J1105" s="206"/>
      <c r="K1105" s="206" t="s">
        <v>1315</v>
      </c>
      <c r="L1105" s="206"/>
      <c r="M1105" s="206" t="s">
        <v>1045</v>
      </c>
      <c r="N1105" s="206"/>
      <c r="O1105" s="206" t="s">
        <v>1043</v>
      </c>
      <c r="P1105" s="206"/>
      <c r="Q1105" s="206" t="s">
        <v>114</v>
      </c>
      <c r="R1105" s="206"/>
      <c r="S1105" s="213">
        <v>143.05000000000001</v>
      </c>
      <c r="T1105" s="206"/>
      <c r="U1105" s="213">
        <f>ROUND(U1104+S1105,5)</f>
        <v>1097.01</v>
      </c>
    </row>
    <row r="1106" spans="1:21" x14ac:dyDescent="0.25">
      <c r="A1106" s="206"/>
      <c r="B1106" s="206"/>
      <c r="C1106" s="206" t="s">
        <v>778</v>
      </c>
      <c r="D1106" s="206"/>
      <c r="E1106" s="206"/>
      <c r="F1106" s="206"/>
      <c r="G1106" s="206"/>
      <c r="H1106" s="206"/>
      <c r="I1106" s="228"/>
      <c r="J1106" s="206"/>
      <c r="K1106" s="206"/>
      <c r="L1106" s="206"/>
      <c r="M1106" s="206"/>
      <c r="N1106" s="206"/>
      <c r="O1106" s="206"/>
      <c r="P1106" s="206"/>
      <c r="Q1106" s="206"/>
      <c r="R1106" s="206"/>
      <c r="S1106" s="211">
        <f>ROUND(SUM(S1104:S1105),5)</f>
        <v>143.05000000000001</v>
      </c>
      <c r="T1106" s="206"/>
      <c r="U1106" s="211">
        <f>U1105</f>
        <v>1097.01</v>
      </c>
    </row>
    <row r="1107" spans="1:21" x14ac:dyDescent="0.25">
      <c r="A1107" s="203"/>
      <c r="B1107" s="203"/>
      <c r="C1107" s="203" t="s">
        <v>201</v>
      </c>
      <c r="D1107" s="203"/>
      <c r="E1107" s="203"/>
      <c r="F1107" s="203"/>
      <c r="G1107" s="203"/>
      <c r="H1107" s="203"/>
      <c r="I1107" s="227"/>
      <c r="J1107" s="203"/>
      <c r="K1107" s="203"/>
      <c r="L1107" s="203"/>
      <c r="M1107" s="203"/>
      <c r="N1107" s="203"/>
      <c r="O1107" s="203"/>
      <c r="P1107" s="203"/>
      <c r="Q1107" s="203"/>
      <c r="R1107" s="203"/>
      <c r="S1107" s="229"/>
      <c r="T1107" s="203"/>
      <c r="U1107" s="229">
        <v>2645.72</v>
      </c>
    </row>
    <row r="1108" spans="1:21" x14ac:dyDescent="0.25">
      <c r="A1108" s="206"/>
      <c r="B1108" s="206"/>
      <c r="C1108" s="206"/>
      <c r="D1108" s="206"/>
      <c r="E1108" s="206"/>
      <c r="F1108" s="206"/>
      <c r="G1108" s="206" t="s">
        <v>457</v>
      </c>
      <c r="H1108" s="206"/>
      <c r="I1108" s="228">
        <v>43528</v>
      </c>
      <c r="J1108" s="206"/>
      <c r="K1108" s="206" t="s">
        <v>1333</v>
      </c>
      <c r="L1108" s="206"/>
      <c r="M1108" s="206" t="s">
        <v>355</v>
      </c>
      <c r="N1108" s="206"/>
      <c r="O1108" s="206" t="s">
        <v>1334</v>
      </c>
      <c r="P1108" s="206"/>
      <c r="Q1108" s="206" t="s">
        <v>321</v>
      </c>
      <c r="R1108" s="206"/>
      <c r="S1108" s="211">
        <v>39176</v>
      </c>
      <c r="T1108" s="206"/>
      <c r="U1108" s="211">
        <f>ROUND(U1107+S1108,5)</f>
        <v>41821.72</v>
      </c>
    </row>
    <row r="1109" spans="1:21" x14ac:dyDescent="0.25">
      <c r="A1109" s="206"/>
      <c r="B1109" s="206"/>
      <c r="C1109" s="206"/>
      <c r="D1109" s="206"/>
      <c r="E1109" s="206"/>
      <c r="F1109" s="206"/>
      <c r="G1109" s="206" t="s">
        <v>380</v>
      </c>
      <c r="H1109" s="206"/>
      <c r="I1109" s="228">
        <v>43553</v>
      </c>
      <c r="J1109" s="206"/>
      <c r="K1109" s="206" t="s">
        <v>1431</v>
      </c>
      <c r="L1109" s="206"/>
      <c r="M1109" s="206" t="s">
        <v>355</v>
      </c>
      <c r="N1109" s="206"/>
      <c r="O1109" s="206" t="s">
        <v>1486</v>
      </c>
      <c r="P1109" s="206"/>
      <c r="Q1109" s="206" t="s">
        <v>106</v>
      </c>
      <c r="R1109" s="206"/>
      <c r="S1109" s="211">
        <v>-1350</v>
      </c>
      <c r="T1109" s="206"/>
      <c r="U1109" s="211">
        <f>ROUND(U1108+S1109,5)</f>
        <v>40471.72</v>
      </c>
    </row>
    <row r="1110" spans="1:21" x14ac:dyDescent="0.25">
      <c r="A1110" s="206"/>
      <c r="B1110" s="206"/>
      <c r="C1110" s="206"/>
      <c r="D1110" s="206"/>
      <c r="E1110" s="206"/>
      <c r="F1110" s="206"/>
      <c r="G1110" s="206" t="s">
        <v>457</v>
      </c>
      <c r="H1110" s="206"/>
      <c r="I1110" s="228">
        <v>43555</v>
      </c>
      <c r="J1110" s="206"/>
      <c r="K1110" s="206" t="s">
        <v>1148</v>
      </c>
      <c r="L1110" s="206"/>
      <c r="M1110" s="206" t="s">
        <v>355</v>
      </c>
      <c r="N1110" s="206"/>
      <c r="O1110" s="206" t="s">
        <v>1512</v>
      </c>
      <c r="P1110" s="206"/>
      <c r="Q1110" s="206" t="s">
        <v>321</v>
      </c>
      <c r="R1110" s="206"/>
      <c r="S1110" s="211">
        <v>950</v>
      </c>
      <c r="T1110" s="206"/>
      <c r="U1110" s="211">
        <f>ROUND(U1109+S1110,5)</f>
        <v>41421.72</v>
      </c>
    </row>
    <row r="1111" spans="1:21" ht="15.75" thickBot="1" x14ac:dyDescent="0.3">
      <c r="A1111" s="206"/>
      <c r="B1111" s="206"/>
      <c r="C1111" s="206"/>
      <c r="D1111" s="206"/>
      <c r="E1111" s="206"/>
      <c r="F1111" s="206"/>
      <c r="G1111" s="206" t="s">
        <v>457</v>
      </c>
      <c r="H1111" s="206"/>
      <c r="I1111" s="228">
        <v>43555</v>
      </c>
      <c r="J1111" s="206"/>
      <c r="K1111" s="206" t="s">
        <v>1148</v>
      </c>
      <c r="L1111" s="206"/>
      <c r="M1111" s="206" t="s">
        <v>355</v>
      </c>
      <c r="N1111" s="206"/>
      <c r="O1111" s="206" t="s">
        <v>1513</v>
      </c>
      <c r="P1111" s="206"/>
      <c r="Q1111" s="206" t="s">
        <v>321</v>
      </c>
      <c r="R1111" s="206"/>
      <c r="S1111" s="213">
        <v>1350</v>
      </c>
      <c r="T1111" s="206"/>
      <c r="U1111" s="213">
        <f>ROUND(U1110+S1111,5)</f>
        <v>42771.72</v>
      </c>
    </row>
    <row r="1112" spans="1:21" x14ac:dyDescent="0.25">
      <c r="A1112" s="206"/>
      <c r="B1112" s="206"/>
      <c r="C1112" s="206" t="s">
        <v>779</v>
      </c>
      <c r="D1112" s="206"/>
      <c r="E1112" s="206"/>
      <c r="F1112" s="206"/>
      <c r="G1112" s="206"/>
      <c r="H1112" s="206"/>
      <c r="I1112" s="228"/>
      <c r="J1112" s="206"/>
      <c r="K1112" s="206"/>
      <c r="L1112" s="206"/>
      <c r="M1112" s="206"/>
      <c r="N1112" s="206"/>
      <c r="O1112" s="206"/>
      <c r="P1112" s="206"/>
      <c r="Q1112" s="206"/>
      <c r="R1112" s="206"/>
      <c r="S1112" s="211">
        <f>ROUND(SUM(S1107:S1111),5)</f>
        <v>40126</v>
      </c>
      <c r="T1112" s="206"/>
      <c r="U1112" s="211">
        <f>U1111</f>
        <v>42771.72</v>
      </c>
    </row>
    <row r="1113" spans="1:21" x14ac:dyDescent="0.25">
      <c r="A1113" s="203"/>
      <c r="B1113" s="203"/>
      <c r="C1113" s="203" t="s">
        <v>202</v>
      </c>
      <c r="D1113" s="203"/>
      <c r="E1113" s="203"/>
      <c r="F1113" s="203"/>
      <c r="G1113" s="203"/>
      <c r="H1113" s="203"/>
      <c r="I1113" s="227"/>
      <c r="J1113" s="203"/>
      <c r="K1113" s="203"/>
      <c r="L1113" s="203"/>
      <c r="M1113" s="203"/>
      <c r="N1113" s="203"/>
      <c r="O1113" s="203"/>
      <c r="P1113" s="203"/>
      <c r="Q1113" s="203"/>
      <c r="R1113" s="203"/>
      <c r="S1113" s="229"/>
      <c r="T1113" s="203"/>
      <c r="U1113" s="229">
        <v>64928.21</v>
      </c>
    </row>
    <row r="1114" spans="1:21" x14ac:dyDescent="0.25">
      <c r="A1114" s="203"/>
      <c r="B1114" s="203"/>
      <c r="C1114" s="203"/>
      <c r="D1114" s="203" t="s">
        <v>203</v>
      </c>
      <c r="E1114" s="203"/>
      <c r="F1114" s="203"/>
      <c r="G1114" s="203"/>
      <c r="H1114" s="203"/>
      <c r="I1114" s="227"/>
      <c r="J1114" s="203"/>
      <c r="K1114" s="203"/>
      <c r="L1114" s="203"/>
      <c r="M1114" s="203"/>
      <c r="N1114" s="203"/>
      <c r="O1114" s="203"/>
      <c r="P1114" s="203"/>
      <c r="Q1114" s="203"/>
      <c r="R1114" s="203"/>
      <c r="S1114" s="229"/>
      <c r="T1114" s="203"/>
      <c r="U1114" s="229">
        <v>8000</v>
      </c>
    </row>
    <row r="1115" spans="1:21" x14ac:dyDescent="0.25">
      <c r="A1115" s="206"/>
      <c r="B1115" s="206"/>
      <c r="C1115" s="206"/>
      <c r="D1115" s="206" t="s">
        <v>780</v>
      </c>
      <c r="E1115" s="206"/>
      <c r="F1115" s="206"/>
      <c r="G1115" s="206"/>
      <c r="H1115" s="206"/>
      <c r="I1115" s="228"/>
      <c r="J1115" s="206"/>
      <c r="K1115" s="206"/>
      <c r="L1115" s="206"/>
      <c r="M1115" s="206"/>
      <c r="N1115" s="206"/>
      <c r="O1115" s="206"/>
      <c r="P1115" s="206"/>
      <c r="Q1115" s="206"/>
      <c r="R1115" s="206"/>
      <c r="S1115" s="211"/>
      <c r="T1115" s="206"/>
      <c r="U1115" s="211">
        <f>U1114</f>
        <v>8000</v>
      </c>
    </row>
    <row r="1116" spans="1:21" x14ac:dyDescent="0.25">
      <c r="A1116" s="203"/>
      <c r="B1116" s="203"/>
      <c r="C1116" s="203"/>
      <c r="D1116" s="203" t="s">
        <v>204</v>
      </c>
      <c r="E1116" s="203"/>
      <c r="F1116" s="203"/>
      <c r="G1116" s="203"/>
      <c r="H1116" s="203"/>
      <c r="I1116" s="227"/>
      <c r="J1116" s="203"/>
      <c r="K1116" s="203"/>
      <c r="L1116" s="203"/>
      <c r="M1116" s="203"/>
      <c r="N1116" s="203"/>
      <c r="O1116" s="203"/>
      <c r="P1116" s="203"/>
      <c r="Q1116" s="203"/>
      <c r="R1116" s="203"/>
      <c r="S1116" s="229"/>
      <c r="T1116" s="203"/>
      <c r="U1116" s="229">
        <v>3213</v>
      </c>
    </row>
    <row r="1117" spans="1:21" x14ac:dyDescent="0.25">
      <c r="A1117" s="206"/>
      <c r="B1117" s="206"/>
      <c r="C1117" s="206"/>
      <c r="D1117" s="206" t="s">
        <v>781</v>
      </c>
      <c r="E1117" s="206"/>
      <c r="F1117" s="206"/>
      <c r="G1117" s="206"/>
      <c r="H1117" s="206"/>
      <c r="I1117" s="228"/>
      <c r="J1117" s="206"/>
      <c r="K1117" s="206"/>
      <c r="L1117" s="206"/>
      <c r="M1117" s="206"/>
      <c r="N1117" s="206"/>
      <c r="O1117" s="206"/>
      <c r="P1117" s="206"/>
      <c r="Q1117" s="206"/>
      <c r="R1117" s="206"/>
      <c r="S1117" s="211"/>
      <c r="T1117" s="206"/>
      <c r="U1117" s="211">
        <f>U1116</f>
        <v>3213</v>
      </c>
    </row>
    <row r="1118" spans="1:21" x14ac:dyDescent="0.25">
      <c r="A1118" s="203"/>
      <c r="B1118" s="203"/>
      <c r="C1118" s="203"/>
      <c r="D1118" s="203" t="s">
        <v>205</v>
      </c>
      <c r="E1118" s="203"/>
      <c r="F1118" s="203"/>
      <c r="G1118" s="203"/>
      <c r="H1118" s="203"/>
      <c r="I1118" s="227"/>
      <c r="J1118" s="203"/>
      <c r="K1118" s="203"/>
      <c r="L1118" s="203"/>
      <c r="M1118" s="203"/>
      <c r="N1118" s="203"/>
      <c r="O1118" s="203"/>
      <c r="P1118" s="203"/>
      <c r="Q1118" s="203"/>
      <c r="R1118" s="203"/>
      <c r="S1118" s="229"/>
      <c r="T1118" s="203"/>
      <c r="U1118" s="229">
        <v>0</v>
      </c>
    </row>
    <row r="1119" spans="1:21" x14ac:dyDescent="0.25">
      <c r="A1119" s="206"/>
      <c r="B1119" s="206"/>
      <c r="C1119" s="206"/>
      <c r="D1119" s="206" t="s">
        <v>782</v>
      </c>
      <c r="E1119" s="206"/>
      <c r="F1119" s="206"/>
      <c r="G1119" s="206"/>
      <c r="H1119" s="206"/>
      <c r="I1119" s="228"/>
      <c r="J1119" s="206"/>
      <c r="K1119" s="206"/>
      <c r="L1119" s="206"/>
      <c r="M1119" s="206"/>
      <c r="N1119" s="206"/>
      <c r="O1119" s="206"/>
      <c r="P1119" s="206"/>
      <c r="Q1119" s="206"/>
      <c r="R1119" s="206"/>
      <c r="S1119" s="211"/>
      <c r="T1119" s="206"/>
      <c r="U1119" s="211">
        <f>U1118</f>
        <v>0</v>
      </c>
    </row>
    <row r="1120" spans="1:21" x14ac:dyDescent="0.25">
      <c r="A1120" s="203"/>
      <c r="B1120" s="203"/>
      <c r="C1120" s="203"/>
      <c r="D1120" s="203" t="s">
        <v>206</v>
      </c>
      <c r="E1120" s="203"/>
      <c r="F1120" s="203"/>
      <c r="G1120" s="203"/>
      <c r="H1120" s="203"/>
      <c r="I1120" s="227"/>
      <c r="J1120" s="203"/>
      <c r="K1120" s="203"/>
      <c r="L1120" s="203"/>
      <c r="M1120" s="203"/>
      <c r="N1120" s="203"/>
      <c r="O1120" s="203"/>
      <c r="P1120" s="203"/>
      <c r="Q1120" s="203"/>
      <c r="R1120" s="203"/>
      <c r="S1120" s="229"/>
      <c r="T1120" s="203"/>
      <c r="U1120" s="229">
        <v>6257.04</v>
      </c>
    </row>
    <row r="1121" spans="1:21" x14ac:dyDescent="0.25">
      <c r="A1121" s="206"/>
      <c r="B1121" s="206"/>
      <c r="C1121" s="206"/>
      <c r="D1121" s="206" t="s">
        <v>783</v>
      </c>
      <c r="E1121" s="206"/>
      <c r="F1121" s="206"/>
      <c r="G1121" s="206"/>
      <c r="H1121" s="206"/>
      <c r="I1121" s="228"/>
      <c r="J1121" s="206"/>
      <c r="K1121" s="206"/>
      <c r="L1121" s="206"/>
      <c r="M1121" s="206"/>
      <c r="N1121" s="206"/>
      <c r="O1121" s="206"/>
      <c r="P1121" s="206"/>
      <c r="Q1121" s="206"/>
      <c r="R1121" s="206"/>
      <c r="S1121" s="211"/>
      <c r="T1121" s="206"/>
      <c r="U1121" s="211">
        <f>U1120</f>
        <v>6257.04</v>
      </c>
    </row>
    <row r="1122" spans="1:21" x14ac:dyDescent="0.25">
      <c r="A1122" s="203"/>
      <c r="B1122" s="203"/>
      <c r="C1122" s="203"/>
      <c r="D1122" s="203" t="s">
        <v>207</v>
      </c>
      <c r="E1122" s="203"/>
      <c r="F1122" s="203"/>
      <c r="G1122" s="203"/>
      <c r="H1122" s="203"/>
      <c r="I1122" s="227"/>
      <c r="J1122" s="203"/>
      <c r="K1122" s="203"/>
      <c r="L1122" s="203"/>
      <c r="M1122" s="203"/>
      <c r="N1122" s="203"/>
      <c r="O1122" s="203"/>
      <c r="P1122" s="203"/>
      <c r="Q1122" s="203"/>
      <c r="R1122" s="203"/>
      <c r="S1122" s="229"/>
      <c r="T1122" s="203"/>
      <c r="U1122" s="229">
        <v>44898.17</v>
      </c>
    </row>
    <row r="1123" spans="1:21" ht="15.75" thickBot="1" x14ac:dyDescent="0.3">
      <c r="A1123" s="222"/>
      <c r="B1123" s="222"/>
      <c r="C1123" s="222"/>
      <c r="D1123" s="222"/>
      <c r="E1123" s="206"/>
      <c r="F1123" s="206"/>
      <c r="G1123" s="206" t="s">
        <v>380</v>
      </c>
      <c r="H1123" s="206"/>
      <c r="I1123" s="228">
        <v>43553</v>
      </c>
      <c r="J1123" s="206"/>
      <c r="K1123" s="206" t="s">
        <v>1431</v>
      </c>
      <c r="L1123" s="206"/>
      <c r="M1123" s="206" t="s">
        <v>388</v>
      </c>
      <c r="N1123" s="206"/>
      <c r="O1123" s="206" t="s">
        <v>1487</v>
      </c>
      <c r="P1123" s="206"/>
      <c r="Q1123" s="206" t="s">
        <v>106</v>
      </c>
      <c r="R1123" s="206"/>
      <c r="S1123" s="213">
        <v>5064.17</v>
      </c>
      <c r="T1123" s="206"/>
      <c r="U1123" s="213">
        <f>ROUND(U1122+S1123,5)</f>
        <v>49962.34</v>
      </c>
    </row>
    <row r="1124" spans="1:21" x14ac:dyDescent="0.25">
      <c r="A1124" s="206"/>
      <c r="B1124" s="206"/>
      <c r="C1124" s="206"/>
      <c r="D1124" s="206" t="s">
        <v>784</v>
      </c>
      <c r="E1124" s="206"/>
      <c r="F1124" s="206"/>
      <c r="G1124" s="206"/>
      <c r="H1124" s="206"/>
      <c r="I1124" s="228"/>
      <c r="J1124" s="206"/>
      <c r="K1124" s="206"/>
      <c r="L1124" s="206"/>
      <c r="M1124" s="206"/>
      <c r="N1124" s="206"/>
      <c r="O1124" s="206"/>
      <c r="P1124" s="206"/>
      <c r="Q1124" s="206"/>
      <c r="R1124" s="206"/>
      <c r="S1124" s="211">
        <f>ROUND(SUM(S1122:S1123),5)</f>
        <v>5064.17</v>
      </c>
      <c r="T1124" s="206"/>
      <c r="U1124" s="211">
        <f>U1123</f>
        <v>49962.34</v>
      </c>
    </row>
    <row r="1125" spans="1:21" x14ac:dyDescent="0.25">
      <c r="A1125" s="203"/>
      <c r="B1125" s="203"/>
      <c r="C1125" s="203"/>
      <c r="D1125" s="203" t="s">
        <v>208</v>
      </c>
      <c r="E1125" s="203"/>
      <c r="F1125" s="203"/>
      <c r="G1125" s="203"/>
      <c r="H1125" s="203"/>
      <c r="I1125" s="227"/>
      <c r="J1125" s="203"/>
      <c r="K1125" s="203"/>
      <c r="L1125" s="203"/>
      <c r="M1125" s="203"/>
      <c r="N1125" s="203"/>
      <c r="O1125" s="203"/>
      <c r="P1125" s="203"/>
      <c r="Q1125" s="203"/>
      <c r="R1125" s="203"/>
      <c r="S1125" s="229"/>
      <c r="T1125" s="203"/>
      <c r="U1125" s="229">
        <v>30</v>
      </c>
    </row>
    <row r="1126" spans="1:21" ht="15.75" thickBot="1" x14ac:dyDescent="0.3">
      <c r="A1126" s="222"/>
      <c r="B1126" s="222"/>
      <c r="C1126" s="222"/>
      <c r="D1126" s="222"/>
      <c r="E1126" s="206"/>
      <c r="F1126" s="206"/>
      <c r="G1126" s="206" t="s">
        <v>457</v>
      </c>
      <c r="H1126" s="206"/>
      <c r="I1126" s="228">
        <v>43525</v>
      </c>
      <c r="J1126" s="206"/>
      <c r="K1126" s="206" t="s">
        <v>1326</v>
      </c>
      <c r="L1126" s="206"/>
      <c r="M1126" s="206" t="s">
        <v>1133</v>
      </c>
      <c r="N1126" s="206"/>
      <c r="O1126" s="206" t="s">
        <v>1327</v>
      </c>
      <c r="P1126" s="206"/>
      <c r="Q1126" s="206" t="s">
        <v>321</v>
      </c>
      <c r="R1126" s="206"/>
      <c r="S1126" s="213">
        <v>48</v>
      </c>
      <c r="T1126" s="206"/>
      <c r="U1126" s="213">
        <f>ROUND(U1125+S1126,5)</f>
        <v>78</v>
      </c>
    </row>
    <row r="1127" spans="1:21" x14ac:dyDescent="0.25">
      <c r="A1127" s="206"/>
      <c r="B1127" s="206"/>
      <c r="C1127" s="206"/>
      <c r="D1127" s="206" t="s">
        <v>785</v>
      </c>
      <c r="E1127" s="206"/>
      <c r="F1127" s="206"/>
      <c r="G1127" s="206"/>
      <c r="H1127" s="206"/>
      <c r="I1127" s="228"/>
      <c r="J1127" s="206"/>
      <c r="K1127" s="206"/>
      <c r="L1127" s="206"/>
      <c r="M1127" s="206"/>
      <c r="N1127" s="206"/>
      <c r="O1127" s="206"/>
      <c r="P1127" s="206"/>
      <c r="Q1127" s="206"/>
      <c r="R1127" s="206"/>
      <c r="S1127" s="211">
        <f>ROUND(SUM(S1125:S1126),5)</f>
        <v>48</v>
      </c>
      <c r="T1127" s="206"/>
      <c r="U1127" s="211">
        <f>U1126</f>
        <v>78</v>
      </c>
    </row>
    <row r="1128" spans="1:21" x14ac:dyDescent="0.25">
      <c r="A1128" s="203"/>
      <c r="B1128" s="203"/>
      <c r="C1128" s="203"/>
      <c r="D1128" s="203" t="s">
        <v>786</v>
      </c>
      <c r="E1128" s="203"/>
      <c r="F1128" s="203"/>
      <c r="G1128" s="203"/>
      <c r="H1128" s="203"/>
      <c r="I1128" s="227"/>
      <c r="J1128" s="203"/>
      <c r="K1128" s="203"/>
      <c r="L1128" s="203"/>
      <c r="M1128" s="203"/>
      <c r="N1128" s="203"/>
      <c r="O1128" s="203"/>
      <c r="P1128" s="203"/>
      <c r="Q1128" s="203"/>
      <c r="R1128" s="203"/>
      <c r="S1128" s="229"/>
      <c r="T1128" s="203"/>
      <c r="U1128" s="229">
        <v>2530</v>
      </c>
    </row>
    <row r="1129" spans="1:21" ht="15.75" thickBot="1" x14ac:dyDescent="0.3">
      <c r="A1129" s="222"/>
      <c r="B1129" s="222"/>
      <c r="C1129" s="222"/>
      <c r="D1129" s="222"/>
      <c r="E1129" s="206"/>
      <c r="F1129" s="206"/>
      <c r="G1129" s="206" t="s">
        <v>457</v>
      </c>
      <c r="H1129" s="206"/>
      <c r="I1129" s="228">
        <v>43527</v>
      </c>
      <c r="J1129" s="206"/>
      <c r="K1129" s="206" t="s">
        <v>1331</v>
      </c>
      <c r="L1129" s="206"/>
      <c r="M1129" s="206" t="s">
        <v>1117</v>
      </c>
      <c r="N1129" s="206"/>
      <c r="O1129" s="206" t="s">
        <v>1545</v>
      </c>
      <c r="P1129" s="206"/>
      <c r="Q1129" s="206" t="s">
        <v>321</v>
      </c>
      <c r="R1129" s="206"/>
      <c r="S1129" s="209">
        <v>150</v>
      </c>
      <c r="T1129" s="206"/>
      <c r="U1129" s="209">
        <f>ROUND(U1128+S1129,5)</f>
        <v>2680</v>
      </c>
    </row>
    <row r="1130" spans="1:21" ht="15.75" thickBot="1" x14ac:dyDescent="0.3">
      <c r="A1130" s="206"/>
      <c r="B1130" s="206"/>
      <c r="C1130" s="206"/>
      <c r="D1130" s="206" t="s">
        <v>787</v>
      </c>
      <c r="E1130" s="206"/>
      <c r="F1130" s="206"/>
      <c r="G1130" s="206"/>
      <c r="H1130" s="206"/>
      <c r="I1130" s="228"/>
      <c r="J1130" s="206"/>
      <c r="K1130" s="206"/>
      <c r="L1130" s="206"/>
      <c r="M1130" s="206"/>
      <c r="N1130" s="206"/>
      <c r="O1130" s="206"/>
      <c r="P1130" s="206"/>
      <c r="Q1130" s="206"/>
      <c r="R1130" s="206"/>
      <c r="S1130" s="215">
        <f>ROUND(SUM(S1128:S1129),5)</f>
        <v>150</v>
      </c>
      <c r="T1130" s="206"/>
      <c r="U1130" s="215">
        <f>U1129</f>
        <v>2680</v>
      </c>
    </row>
    <row r="1131" spans="1:21" x14ac:dyDescent="0.25">
      <c r="A1131" s="206"/>
      <c r="B1131" s="206"/>
      <c r="C1131" s="206" t="s">
        <v>209</v>
      </c>
      <c r="D1131" s="206"/>
      <c r="E1131" s="206"/>
      <c r="F1131" s="206"/>
      <c r="G1131" s="206"/>
      <c r="H1131" s="206"/>
      <c r="I1131" s="228"/>
      <c r="J1131" s="206"/>
      <c r="K1131" s="206"/>
      <c r="L1131" s="206"/>
      <c r="M1131" s="206"/>
      <c r="N1131" s="206"/>
      <c r="O1131" s="206"/>
      <c r="P1131" s="206"/>
      <c r="Q1131" s="206"/>
      <c r="R1131" s="206"/>
      <c r="S1131" s="211">
        <f>ROUND(S1115+S1117+S1119+S1121+S1124+S1127+S1130,5)</f>
        <v>5262.17</v>
      </c>
      <c r="T1131" s="206"/>
      <c r="U1131" s="211">
        <f>ROUND(U1115+U1117+U1119+U1121+U1124+U1127+U1130,5)</f>
        <v>70190.38</v>
      </c>
    </row>
    <row r="1132" spans="1:21" x14ac:dyDescent="0.25">
      <c r="A1132" s="203"/>
      <c r="B1132" s="203"/>
      <c r="C1132" s="203" t="s">
        <v>210</v>
      </c>
      <c r="D1132" s="203"/>
      <c r="E1132" s="203"/>
      <c r="F1132" s="203"/>
      <c r="G1132" s="203"/>
      <c r="H1132" s="203"/>
      <c r="I1132" s="227"/>
      <c r="J1132" s="203"/>
      <c r="K1132" s="203"/>
      <c r="L1132" s="203"/>
      <c r="M1132" s="203"/>
      <c r="N1132" s="203"/>
      <c r="O1132" s="203"/>
      <c r="P1132" s="203"/>
      <c r="Q1132" s="203"/>
      <c r="R1132" s="203"/>
      <c r="S1132" s="229"/>
      <c r="T1132" s="203"/>
      <c r="U1132" s="229">
        <v>4545.6899999999996</v>
      </c>
    </row>
    <row r="1133" spans="1:21" x14ac:dyDescent="0.25">
      <c r="A1133" s="203"/>
      <c r="B1133" s="203"/>
      <c r="C1133" s="203"/>
      <c r="D1133" s="203" t="s">
        <v>211</v>
      </c>
      <c r="E1133" s="203"/>
      <c r="F1133" s="203"/>
      <c r="G1133" s="203"/>
      <c r="H1133" s="203"/>
      <c r="I1133" s="227"/>
      <c r="J1133" s="203"/>
      <c r="K1133" s="203"/>
      <c r="L1133" s="203"/>
      <c r="M1133" s="203"/>
      <c r="N1133" s="203"/>
      <c r="O1133" s="203"/>
      <c r="P1133" s="203"/>
      <c r="Q1133" s="203"/>
      <c r="R1133" s="203"/>
      <c r="S1133" s="229"/>
      <c r="T1133" s="203"/>
      <c r="U1133" s="229">
        <v>4545.6899999999996</v>
      </c>
    </row>
    <row r="1134" spans="1:21" x14ac:dyDescent="0.25">
      <c r="A1134" s="206"/>
      <c r="B1134" s="206"/>
      <c r="C1134" s="206"/>
      <c r="D1134" s="206"/>
      <c r="E1134" s="206"/>
      <c r="F1134" s="206"/>
      <c r="G1134" s="206" t="s">
        <v>460</v>
      </c>
      <c r="H1134" s="206"/>
      <c r="I1134" s="228">
        <v>43525</v>
      </c>
      <c r="J1134" s="206"/>
      <c r="K1134" s="206" t="s">
        <v>1143</v>
      </c>
      <c r="L1134" s="206"/>
      <c r="M1134" s="206" t="s">
        <v>1083</v>
      </c>
      <c r="N1134" s="206"/>
      <c r="O1134" s="206" t="s">
        <v>1401</v>
      </c>
      <c r="P1134" s="206"/>
      <c r="Q1134" s="206" t="s">
        <v>324</v>
      </c>
      <c r="R1134" s="206"/>
      <c r="S1134" s="211">
        <v>82.46</v>
      </c>
      <c r="T1134" s="206"/>
      <c r="U1134" s="211">
        <f t="shared" ref="U1134:U1142" si="23">ROUND(U1133+S1134,5)</f>
        <v>4628.1499999999996</v>
      </c>
    </row>
    <row r="1135" spans="1:21" x14ac:dyDescent="0.25">
      <c r="A1135" s="206"/>
      <c r="B1135" s="206"/>
      <c r="C1135" s="206"/>
      <c r="D1135" s="206"/>
      <c r="E1135" s="206"/>
      <c r="F1135" s="206"/>
      <c r="G1135" s="206" t="s">
        <v>460</v>
      </c>
      <c r="H1135" s="206"/>
      <c r="I1135" s="228">
        <v>43528</v>
      </c>
      <c r="J1135" s="206"/>
      <c r="K1135" s="206" t="s">
        <v>1031</v>
      </c>
      <c r="L1135" s="206"/>
      <c r="M1135" s="206" t="s">
        <v>1403</v>
      </c>
      <c r="N1135" s="206"/>
      <c r="O1135" s="206" t="s">
        <v>1404</v>
      </c>
      <c r="P1135" s="206"/>
      <c r="Q1135" s="206" t="s">
        <v>324</v>
      </c>
      <c r="R1135" s="206"/>
      <c r="S1135" s="211">
        <v>130</v>
      </c>
      <c r="T1135" s="206"/>
      <c r="U1135" s="211">
        <f t="shared" si="23"/>
        <v>4758.1499999999996</v>
      </c>
    </row>
    <row r="1136" spans="1:21" x14ac:dyDescent="0.25">
      <c r="A1136" s="206"/>
      <c r="B1136" s="206"/>
      <c r="C1136" s="206"/>
      <c r="D1136" s="206"/>
      <c r="E1136" s="206"/>
      <c r="F1136" s="206"/>
      <c r="G1136" s="206" t="s">
        <v>460</v>
      </c>
      <c r="H1136" s="206"/>
      <c r="I1136" s="228">
        <v>43531</v>
      </c>
      <c r="J1136" s="206"/>
      <c r="K1136" s="206" t="s">
        <v>1143</v>
      </c>
      <c r="L1136" s="206"/>
      <c r="M1136" s="206" t="s">
        <v>1409</v>
      </c>
      <c r="N1136" s="206"/>
      <c r="O1136" s="206" t="s">
        <v>1410</v>
      </c>
      <c r="P1136" s="206"/>
      <c r="Q1136" s="206" t="s">
        <v>324</v>
      </c>
      <c r="R1136" s="206"/>
      <c r="S1136" s="211">
        <v>70</v>
      </c>
      <c r="T1136" s="206"/>
      <c r="U1136" s="211">
        <f t="shared" si="23"/>
        <v>4828.1499999999996</v>
      </c>
    </row>
    <row r="1137" spans="1:21" x14ac:dyDescent="0.25">
      <c r="A1137" s="206"/>
      <c r="B1137" s="206"/>
      <c r="C1137" s="206"/>
      <c r="D1137" s="206"/>
      <c r="E1137" s="206"/>
      <c r="F1137" s="206"/>
      <c r="G1137" s="206" t="s">
        <v>460</v>
      </c>
      <c r="H1137" s="206"/>
      <c r="I1137" s="228">
        <v>43532</v>
      </c>
      <c r="J1137" s="206"/>
      <c r="K1137" s="206" t="s">
        <v>1143</v>
      </c>
      <c r="L1137" s="206"/>
      <c r="M1137" s="206" t="s">
        <v>1412</v>
      </c>
      <c r="N1137" s="206"/>
      <c r="O1137" s="206" t="s">
        <v>1413</v>
      </c>
      <c r="P1137" s="206"/>
      <c r="Q1137" s="206" t="s">
        <v>324</v>
      </c>
      <c r="R1137" s="206"/>
      <c r="S1137" s="211">
        <v>57.33</v>
      </c>
      <c r="T1137" s="206"/>
      <c r="U1137" s="211">
        <f t="shared" si="23"/>
        <v>4885.4799999999996</v>
      </c>
    </row>
    <row r="1138" spans="1:21" x14ac:dyDescent="0.25">
      <c r="A1138" s="206"/>
      <c r="B1138" s="206"/>
      <c r="C1138" s="206"/>
      <c r="D1138" s="206"/>
      <c r="E1138" s="206"/>
      <c r="F1138" s="206"/>
      <c r="G1138" s="206" t="s">
        <v>460</v>
      </c>
      <c r="H1138" s="206"/>
      <c r="I1138" s="228">
        <v>43544</v>
      </c>
      <c r="J1138" s="206"/>
      <c r="K1138" s="206" t="s">
        <v>1143</v>
      </c>
      <c r="L1138" s="206"/>
      <c r="M1138" s="206" t="s">
        <v>1083</v>
      </c>
      <c r="N1138" s="206"/>
      <c r="O1138" s="206" t="s">
        <v>1420</v>
      </c>
      <c r="P1138" s="206"/>
      <c r="Q1138" s="206" t="s">
        <v>324</v>
      </c>
      <c r="R1138" s="206"/>
      <c r="S1138" s="211">
        <v>82.93</v>
      </c>
      <c r="T1138" s="206"/>
      <c r="U1138" s="211">
        <f t="shared" si="23"/>
        <v>4968.41</v>
      </c>
    </row>
    <row r="1139" spans="1:21" x14ac:dyDescent="0.25">
      <c r="A1139" s="206"/>
      <c r="B1139" s="206"/>
      <c r="C1139" s="206"/>
      <c r="D1139" s="206"/>
      <c r="E1139" s="206"/>
      <c r="F1139" s="206"/>
      <c r="G1139" s="206" t="s">
        <v>460</v>
      </c>
      <c r="H1139" s="206"/>
      <c r="I1139" s="228">
        <v>43551</v>
      </c>
      <c r="J1139" s="206"/>
      <c r="K1139" s="206" t="s">
        <v>1143</v>
      </c>
      <c r="L1139" s="206"/>
      <c r="M1139" s="206" t="s">
        <v>1083</v>
      </c>
      <c r="N1139" s="206"/>
      <c r="O1139" s="206" t="s">
        <v>1423</v>
      </c>
      <c r="P1139" s="206"/>
      <c r="Q1139" s="206" t="s">
        <v>324</v>
      </c>
      <c r="R1139" s="206"/>
      <c r="S1139" s="211">
        <v>88.26</v>
      </c>
      <c r="T1139" s="206"/>
      <c r="U1139" s="211">
        <f t="shared" si="23"/>
        <v>5056.67</v>
      </c>
    </row>
    <row r="1140" spans="1:21" x14ac:dyDescent="0.25">
      <c r="A1140" s="206"/>
      <c r="B1140" s="206"/>
      <c r="C1140" s="206"/>
      <c r="D1140" s="206"/>
      <c r="E1140" s="206"/>
      <c r="F1140" s="206"/>
      <c r="G1140" s="206" t="s">
        <v>460</v>
      </c>
      <c r="H1140" s="206"/>
      <c r="I1140" s="228">
        <v>43552</v>
      </c>
      <c r="J1140" s="206"/>
      <c r="K1140" s="206" t="s">
        <v>1143</v>
      </c>
      <c r="L1140" s="206"/>
      <c r="M1140" s="206" t="s">
        <v>1427</v>
      </c>
      <c r="N1140" s="206"/>
      <c r="O1140" s="206" t="s">
        <v>1428</v>
      </c>
      <c r="P1140" s="206"/>
      <c r="Q1140" s="206" t="s">
        <v>324</v>
      </c>
      <c r="R1140" s="206"/>
      <c r="S1140" s="211">
        <v>13.66</v>
      </c>
      <c r="T1140" s="206"/>
      <c r="U1140" s="211">
        <f t="shared" si="23"/>
        <v>5070.33</v>
      </c>
    </row>
    <row r="1141" spans="1:21" x14ac:dyDescent="0.25">
      <c r="A1141" s="206"/>
      <c r="B1141" s="206"/>
      <c r="C1141" s="206"/>
      <c r="D1141" s="206"/>
      <c r="E1141" s="206"/>
      <c r="F1141" s="206"/>
      <c r="G1141" s="206" t="s">
        <v>457</v>
      </c>
      <c r="H1141" s="206"/>
      <c r="I1141" s="228">
        <v>43552</v>
      </c>
      <c r="J1141" s="206"/>
      <c r="K1141" s="206" t="s">
        <v>1160</v>
      </c>
      <c r="L1141" s="206"/>
      <c r="M1141" s="206" t="s">
        <v>352</v>
      </c>
      <c r="N1141" s="206"/>
      <c r="O1141" s="206" t="s">
        <v>1546</v>
      </c>
      <c r="P1141" s="206"/>
      <c r="Q1141" s="206" t="s">
        <v>321</v>
      </c>
      <c r="R1141" s="206"/>
      <c r="S1141" s="211">
        <v>39.979999999999997</v>
      </c>
      <c r="T1141" s="206"/>
      <c r="U1141" s="211">
        <f t="shared" si="23"/>
        <v>5110.3100000000004</v>
      </c>
    </row>
    <row r="1142" spans="1:21" ht="15.75" thickBot="1" x14ac:dyDescent="0.3">
      <c r="A1142" s="206"/>
      <c r="B1142" s="206"/>
      <c r="C1142" s="206"/>
      <c r="D1142" s="206"/>
      <c r="E1142" s="206"/>
      <c r="F1142" s="206"/>
      <c r="G1142" s="206" t="s">
        <v>460</v>
      </c>
      <c r="H1142" s="206"/>
      <c r="I1142" s="228">
        <v>43553</v>
      </c>
      <c r="J1142" s="206"/>
      <c r="K1142" s="206" t="s">
        <v>1143</v>
      </c>
      <c r="L1142" s="206"/>
      <c r="M1142" s="206" t="s">
        <v>1403</v>
      </c>
      <c r="N1142" s="206"/>
      <c r="O1142" s="206" t="s">
        <v>1429</v>
      </c>
      <c r="P1142" s="206"/>
      <c r="Q1142" s="206" t="s">
        <v>324</v>
      </c>
      <c r="R1142" s="206"/>
      <c r="S1142" s="213">
        <v>52.38</v>
      </c>
      <c r="T1142" s="206"/>
      <c r="U1142" s="213">
        <f t="shared" si="23"/>
        <v>5162.6899999999996</v>
      </c>
    </row>
    <row r="1143" spans="1:21" x14ac:dyDescent="0.25">
      <c r="A1143" s="206"/>
      <c r="B1143" s="206"/>
      <c r="C1143" s="206"/>
      <c r="D1143" s="206" t="s">
        <v>788</v>
      </c>
      <c r="E1143" s="206"/>
      <c r="F1143" s="206"/>
      <c r="G1143" s="206"/>
      <c r="H1143" s="206"/>
      <c r="I1143" s="228"/>
      <c r="J1143" s="206"/>
      <c r="K1143" s="206"/>
      <c r="L1143" s="206"/>
      <c r="M1143" s="206"/>
      <c r="N1143" s="206"/>
      <c r="O1143" s="206"/>
      <c r="P1143" s="206"/>
      <c r="Q1143" s="206"/>
      <c r="R1143" s="206"/>
      <c r="S1143" s="211">
        <f>ROUND(SUM(S1133:S1142),5)</f>
        <v>617</v>
      </c>
      <c r="T1143" s="206"/>
      <c r="U1143" s="211">
        <f>U1142</f>
        <v>5162.6899999999996</v>
      </c>
    </row>
    <row r="1144" spans="1:21" x14ac:dyDescent="0.25">
      <c r="A1144" s="203"/>
      <c r="B1144" s="203"/>
      <c r="C1144" s="203"/>
      <c r="D1144" s="203" t="s">
        <v>789</v>
      </c>
      <c r="E1144" s="203"/>
      <c r="F1144" s="203"/>
      <c r="G1144" s="203"/>
      <c r="H1144" s="203"/>
      <c r="I1144" s="227"/>
      <c r="J1144" s="203"/>
      <c r="K1144" s="203"/>
      <c r="L1144" s="203"/>
      <c r="M1144" s="203"/>
      <c r="N1144" s="203"/>
      <c r="O1144" s="203"/>
      <c r="P1144" s="203"/>
      <c r="Q1144" s="203"/>
      <c r="R1144" s="203"/>
      <c r="S1144" s="229"/>
      <c r="T1144" s="203"/>
      <c r="U1144" s="229">
        <v>0</v>
      </c>
    </row>
    <row r="1145" spans="1:21" x14ac:dyDescent="0.25">
      <c r="A1145" s="206"/>
      <c r="B1145" s="206"/>
      <c r="C1145" s="206"/>
      <c r="D1145" s="206" t="s">
        <v>790</v>
      </c>
      <c r="E1145" s="206"/>
      <c r="F1145" s="206"/>
      <c r="G1145" s="206"/>
      <c r="H1145" s="206"/>
      <c r="I1145" s="228"/>
      <c r="J1145" s="206"/>
      <c r="K1145" s="206"/>
      <c r="L1145" s="206"/>
      <c r="M1145" s="206"/>
      <c r="N1145" s="206"/>
      <c r="O1145" s="206"/>
      <c r="P1145" s="206"/>
      <c r="Q1145" s="206"/>
      <c r="R1145" s="206"/>
      <c r="S1145" s="211"/>
      <c r="T1145" s="206"/>
      <c r="U1145" s="211">
        <f>U1144</f>
        <v>0</v>
      </c>
    </row>
    <row r="1146" spans="1:21" x14ac:dyDescent="0.25">
      <c r="A1146" s="203"/>
      <c r="B1146" s="203"/>
      <c r="C1146" s="203"/>
      <c r="D1146" s="203" t="s">
        <v>791</v>
      </c>
      <c r="E1146" s="203"/>
      <c r="F1146" s="203"/>
      <c r="G1146" s="203"/>
      <c r="H1146" s="203"/>
      <c r="I1146" s="227"/>
      <c r="J1146" s="203"/>
      <c r="K1146" s="203"/>
      <c r="L1146" s="203"/>
      <c r="M1146" s="203"/>
      <c r="N1146" s="203"/>
      <c r="O1146" s="203"/>
      <c r="P1146" s="203"/>
      <c r="Q1146" s="203"/>
      <c r="R1146" s="203"/>
      <c r="S1146" s="229"/>
      <c r="T1146" s="203"/>
      <c r="U1146" s="229">
        <v>0</v>
      </c>
    </row>
    <row r="1147" spans="1:21" ht="15.75" thickBot="1" x14ac:dyDescent="0.3">
      <c r="A1147" s="206"/>
      <c r="B1147" s="206"/>
      <c r="C1147" s="206"/>
      <c r="D1147" s="206" t="s">
        <v>792</v>
      </c>
      <c r="E1147" s="206"/>
      <c r="F1147" s="206"/>
      <c r="G1147" s="206"/>
      <c r="H1147" s="206"/>
      <c r="I1147" s="228"/>
      <c r="J1147" s="206"/>
      <c r="K1147" s="206"/>
      <c r="L1147" s="206"/>
      <c r="M1147" s="206"/>
      <c r="N1147" s="206"/>
      <c r="O1147" s="206"/>
      <c r="P1147" s="206"/>
      <c r="Q1147" s="206"/>
      <c r="R1147" s="206"/>
      <c r="S1147" s="213"/>
      <c r="T1147" s="206"/>
      <c r="U1147" s="213">
        <f>U1146</f>
        <v>0</v>
      </c>
    </row>
    <row r="1148" spans="1:21" x14ac:dyDescent="0.25">
      <c r="A1148" s="206"/>
      <c r="B1148" s="206"/>
      <c r="C1148" s="206" t="s">
        <v>212</v>
      </c>
      <c r="D1148" s="206"/>
      <c r="E1148" s="206"/>
      <c r="F1148" s="206"/>
      <c r="G1148" s="206"/>
      <c r="H1148" s="206"/>
      <c r="I1148" s="228"/>
      <c r="J1148" s="206"/>
      <c r="K1148" s="206"/>
      <c r="L1148" s="206"/>
      <c r="M1148" s="206"/>
      <c r="N1148" s="206"/>
      <c r="O1148" s="206"/>
      <c r="P1148" s="206"/>
      <c r="Q1148" s="206"/>
      <c r="R1148" s="206"/>
      <c r="S1148" s="211">
        <f>ROUND(S1143+S1145+S1147,5)</f>
        <v>617</v>
      </c>
      <c r="T1148" s="206"/>
      <c r="U1148" s="211">
        <f>ROUND(U1143+U1145+U1147,5)</f>
        <v>5162.6899999999996</v>
      </c>
    </row>
    <row r="1149" spans="1:21" x14ac:dyDescent="0.25">
      <c r="A1149" s="203"/>
      <c r="B1149" s="203"/>
      <c r="C1149" s="203" t="s">
        <v>213</v>
      </c>
      <c r="D1149" s="203"/>
      <c r="E1149" s="203"/>
      <c r="F1149" s="203"/>
      <c r="G1149" s="203"/>
      <c r="H1149" s="203"/>
      <c r="I1149" s="227"/>
      <c r="J1149" s="203"/>
      <c r="K1149" s="203"/>
      <c r="L1149" s="203"/>
      <c r="M1149" s="203"/>
      <c r="N1149" s="203"/>
      <c r="O1149" s="203"/>
      <c r="P1149" s="203"/>
      <c r="Q1149" s="203"/>
      <c r="R1149" s="203"/>
      <c r="S1149" s="229"/>
      <c r="T1149" s="203"/>
      <c r="U1149" s="229">
        <v>5435.18</v>
      </c>
    </row>
    <row r="1150" spans="1:21" x14ac:dyDescent="0.25">
      <c r="A1150" s="203"/>
      <c r="B1150" s="203"/>
      <c r="C1150" s="203"/>
      <c r="D1150" s="203" t="s">
        <v>214</v>
      </c>
      <c r="E1150" s="203"/>
      <c r="F1150" s="203"/>
      <c r="G1150" s="203"/>
      <c r="H1150" s="203"/>
      <c r="I1150" s="227"/>
      <c r="J1150" s="203"/>
      <c r="K1150" s="203"/>
      <c r="L1150" s="203"/>
      <c r="M1150" s="203"/>
      <c r="N1150" s="203"/>
      <c r="O1150" s="203"/>
      <c r="P1150" s="203"/>
      <c r="Q1150" s="203"/>
      <c r="R1150" s="203"/>
      <c r="S1150" s="229"/>
      <c r="T1150" s="203"/>
      <c r="U1150" s="229">
        <v>8.41</v>
      </c>
    </row>
    <row r="1151" spans="1:21" x14ac:dyDescent="0.25">
      <c r="A1151" s="206"/>
      <c r="B1151" s="206"/>
      <c r="C1151" s="206"/>
      <c r="D1151" s="206" t="s">
        <v>793</v>
      </c>
      <c r="E1151" s="206"/>
      <c r="F1151" s="206"/>
      <c r="G1151" s="206"/>
      <c r="H1151" s="206"/>
      <c r="I1151" s="228"/>
      <c r="J1151" s="206"/>
      <c r="K1151" s="206"/>
      <c r="L1151" s="206"/>
      <c r="M1151" s="206"/>
      <c r="N1151" s="206"/>
      <c r="O1151" s="206"/>
      <c r="P1151" s="206"/>
      <c r="Q1151" s="206"/>
      <c r="R1151" s="206"/>
      <c r="S1151" s="211"/>
      <c r="T1151" s="206"/>
      <c r="U1151" s="211">
        <f>U1150</f>
        <v>8.41</v>
      </c>
    </row>
    <row r="1152" spans="1:21" x14ac:dyDescent="0.25">
      <c r="A1152" s="203"/>
      <c r="B1152" s="203"/>
      <c r="C1152" s="203"/>
      <c r="D1152" s="203" t="s">
        <v>794</v>
      </c>
      <c r="E1152" s="203"/>
      <c r="F1152" s="203"/>
      <c r="G1152" s="203"/>
      <c r="H1152" s="203"/>
      <c r="I1152" s="227"/>
      <c r="J1152" s="203"/>
      <c r="K1152" s="203"/>
      <c r="L1152" s="203"/>
      <c r="M1152" s="203"/>
      <c r="N1152" s="203"/>
      <c r="O1152" s="203"/>
      <c r="P1152" s="203"/>
      <c r="Q1152" s="203"/>
      <c r="R1152" s="203"/>
      <c r="S1152" s="229"/>
      <c r="T1152" s="203"/>
      <c r="U1152" s="229">
        <v>0</v>
      </c>
    </row>
    <row r="1153" spans="1:21" x14ac:dyDescent="0.25">
      <c r="A1153" s="206"/>
      <c r="B1153" s="206"/>
      <c r="C1153" s="206"/>
      <c r="D1153" s="206" t="s">
        <v>795</v>
      </c>
      <c r="E1153" s="206"/>
      <c r="F1153" s="206"/>
      <c r="G1153" s="206"/>
      <c r="H1153" s="206"/>
      <c r="I1153" s="228"/>
      <c r="J1153" s="206"/>
      <c r="K1153" s="206"/>
      <c r="L1153" s="206"/>
      <c r="M1153" s="206"/>
      <c r="N1153" s="206"/>
      <c r="O1153" s="206"/>
      <c r="P1153" s="206"/>
      <c r="Q1153" s="206"/>
      <c r="R1153" s="206"/>
      <c r="S1153" s="211"/>
      <c r="T1153" s="206"/>
      <c r="U1153" s="211">
        <f>U1152</f>
        <v>0</v>
      </c>
    </row>
    <row r="1154" spans="1:21" x14ac:dyDescent="0.25">
      <c r="A1154" s="203"/>
      <c r="B1154" s="203"/>
      <c r="C1154" s="203"/>
      <c r="D1154" s="203" t="s">
        <v>215</v>
      </c>
      <c r="E1154" s="203"/>
      <c r="F1154" s="203"/>
      <c r="G1154" s="203"/>
      <c r="H1154" s="203"/>
      <c r="I1154" s="227"/>
      <c r="J1154" s="203"/>
      <c r="K1154" s="203"/>
      <c r="L1154" s="203"/>
      <c r="M1154" s="203"/>
      <c r="N1154" s="203"/>
      <c r="O1154" s="203"/>
      <c r="P1154" s="203"/>
      <c r="Q1154" s="203"/>
      <c r="R1154" s="203"/>
      <c r="S1154" s="229"/>
      <c r="T1154" s="203"/>
      <c r="U1154" s="229">
        <v>4726.8599999999997</v>
      </c>
    </row>
    <row r="1155" spans="1:21" ht="15.75" thickBot="1" x14ac:dyDescent="0.3">
      <c r="A1155" s="222"/>
      <c r="B1155" s="222"/>
      <c r="C1155" s="222"/>
      <c r="D1155" s="222"/>
      <c r="E1155" s="206"/>
      <c r="F1155" s="206"/>
      <c r="G1155" s="206" t="s">
        <v>1084</v>
      </c>
      <c r="H1155" s="206"/>
      <c r="I1155" s="228">
        <v>43543</v>
      </c>
      <c r="J1155" s="206"/>
      <c r="K1155" s="206" t="s">
        <v>1143</v>
      </c>
      <c r="L1155" s="206"/>
      <c r="M1155" s="206" t="s">
        <v>1144</v>
      </c>
      <c r="N1155" s="206"/>
      <c r="O1155" s="206" t="s">
        <v>1417</v>
      </c>
      <c r="P1155" s="206"/>
      <c r="Q1155" s="206" t="s">
        <v>324</v>
      </c>
      <c r="R1155" s="206"/>
      <c r="S1155" s="213">
        <v>-54</v>
      </c>
      <c r="T1155" s="206"/>
      <c r="U1155" s="213">
        <f>ROUND(U1154+S1155,5)</f>
        <v>4672.8599999999997</v>
      </c>
    </row>
    <row r="1156" spans="1:21" x14ac:dyDescent="0.25">
      <c r="A1156" s="206"/>
      <c r="B1156" s="206"/>
      <c r="C1156" s="206"/>
      <c r="D1156" s="206" t="s">
        <v>796</v>
      </c>
      <c r="E1156" s="206"/>
      <c r="F1156" s="206"/>
      <c r="G1156" s="206"/>
      <c r="H1156" s="206"/>
      <c r="I1156" s="228"/>
      <c r="J1156" s="206"/>
      <c r="K1156" s="206"/>
      <c r="L1156" s="206"/>
      <c r="M1156" s="206"/>
      <c r="N1156" s="206"/>
      <c r="O1156" s="206"/>
      <c r="P1156" s="206"/>
      <c r="Q1156" s="206"/>
      <c r="R1156" s="206"/>
      <c r="S1156" s="211">
        <f>ROUND(SUM(S1154:S1155),5)</f>
        <v>-54</v>
      </c>
      <c r="T1156" s="206"/>
      <c r="U1156" s="211">
        <f>U1155</f>
        <v>4672.8599999999997</v>
      </c>
    </row>
    <row r="1157" spans="1:21" x14ac:dyDescent="0.25">
      <c r="A1157" s="203"/>
      <c r="B1157" s="203"/>
      <c r="C1157" s="203"/>
      <c r="D1157" s="203" t="s">
        <v>216</v>
      </c>
      <c r="E1157" s="203"/>
      <c r="F1157" s="203"/>
      <c r="G1157" s="203"/>
      <c r="H1157" s="203"/>
      <c r="I1157" s="227"/>
      <c r="J1157" s="203"/>
      <c r="K1157" s="203"/>
      <c r="L1157" s="203"/>
      <c r="M1157" s="203"/>
      <c r="N1157" s="203"/>
      <c r="O1157" s="203"/>
      <c r="P1157" s="203"/>
      <c r="Q1157" s="203"/>
      <c r="R1157" s="203"/>
      <c r="S1157" s="229"/>
      <c r="T1157" s="203"/>
      <c r="U1157" s="229">
        <v>58.07</v>
      </c>
    </row>
    <row r="1158" spans="1:21" x14ac:dyDescent="0.25">
      <c r="A1158" s="206"/>
      <c r="B1158" s="206"/>
      <c r="C1158" s="206"/>
      <c r="D1158" s="206" t="s">
        <v>797</v>
      </c>
      <c r="E1158" s="206"/>
      <c r="F1158" s="206"/>
      <c r="G1158" s="206"/>
      <c r="H1158" s="206"/>
      <c r="I1158" s="228"/>
      <c r="J1158" s="206"/>
      <c r="K1158" s="206"/>
      <c r="L1158" s="206"/>
      <c r="M1158" s="206"/>
      <c r="N1158" s="206"/>
      <c r="O1158" s="206"/>
      <c r="P1158" s="206"/>
      <c r="Q1158" s="206"/>
      <c r="R1158" s="206"/>
      <c r="S1158" s="211"/>
      <c r="T1158" s="206"/>
      <c r="U1158" s="211">
        <f>U1157</f>
        <v>58.07</v>
      </c>
    </row>
    <row r="1159" spans="1:21" x14ac:dyDescent="0.25">
      <c r="A1159" s="203"/>
      <c r="B1159" s="203"/>
      <c r="C1159" s="203"/>
      <c r="D1159" s="203" t="s">
        <v>217</v>
      </c>
      <c r="E1159" s="203"/>
      <c r="F1159" s="203"/>
      <c r="G1159" s="203"/>
      <c r="H1159" s="203"/>
      <c r="I1159" s="227"/>
      <c r="J1159" s="203"/>
      <c r="K1159" s="203"/>
      <c r="L1159" s="203"/>
      <c r="M1159" s="203"/>
      <c r="N1159" s="203"/>
      <c r="O1159" s="203"/>
      <c r="P1159" s="203"/>
      <c r="Q1159" s="203"/>
      <c r="R1159" s="203"/>
      <c r="S1159" s="229"/>
      <c r="T1159" s="203"/>
      <c r="U1159" s="229">
        <v>296.48</v>
      </c>
    </row>
    <row r="1160" spans="1:21" x14ac:dyDescent="0.25">
      <c r="A1160" s="206"/>
      <c r="B1160" s="206"/>
      <c r="C1160" s="206"/>
      <c r="D1160" s="206" t="s">
        <v>798</v>
      </c>
      <c r="E1160" s="206"/>
      <c r="F1160" s="206"/>
      <c r="G1160" s="206"/>
      <c r="H1160" s="206"/>
      <c r="I1160" s="228"/>
      <c r="J1160" s="206"/>
      <c r="K1160" s="206"/>
      <c r="L1160" s="206"/>
      <c r="M1160" s="206"/>
      <c r="N1160" s="206"/>
      <c r="O1160" s="206"/>
      <c r="P1160" s="206"/>
      <c r="Q1160" s="206"/>
      <c r="R1160" s="206"/>
      <c r="S1160" s="211"/>
      <c r="T1160" s="206"/>
      <c r="U1160" s="211">
        <f>U1159</f>
        <v>296.48</v>
      </c>
    </row>
    <row r="1161" spans="1:21" x14ac:dyDescent="0.25">
      <c r="A1161" s="203"/>
      <c r="B1161" s="203"/>
      <c r="C1161" s="203"/>
      <c r="D1161" s="203" t="s">
        <v>218</v>
      </c>
      <c r="E1161" s="203"/>
      <c r="F1161" s="203"/>
      <c r="G1161" s="203"/>
      <c r="H1161" s="203"/>
      <c r="I1161" s="227"/>
      <c r="J1161" s="203"/>
      <c r="K1161" s="203"/>
      <c r="L1161" s="203"/>
      <c r="M1161" s="203"/>
      <c r="N1161" s="203"/>
      <c r="O1161" s="203"/>
      <c r="P1161" s="203"/>
      <c r="Q1161" s="203"/>
      <c r="R1161" s="203"/>
      <c r="S1161" s="229"/>
      <c r="T1161" s="203"/>
      <c r="U1161" s="229">
        <v>345.36</v>
      </c>
    </row>
    <row r="1162" spans="1:21" ht="15.75" thickBot="1" x14ac:dyDescent="0.3">
      <c r="A1162" s="206"/>
      <c r="B1162" s="206"/>
      <c r="C1162" s="206"/>
      <c r="D1162" s="206" t="s">
        <v>799</v>
      </c>
      <c r="E1162" s="206"/>
      <c r="F1162" s="206"/>
      <c r="G1162" s="206"/>
      <c r="H1162" s="206"/>
      <c r="I1162" s="228"/>
      <c r="J1162" s="206"/>
      <c r="K1162" s="206"/>
      <c r="L1162" s="206"/>
      <c r="M1162" s="206"/>
      <c r="N1162" s="206"/>
      <c r="O1162" s="206"/>
      <c r="P1162" s="206"/>
      <c r="Q1162" s="206"/>
      <c r="R1162" s="206"/>
      <c r="S1162" s="213"/>
      <c r="T1162" s="206"/>
      <c r="U1162" s="213">
        <f>U1161</f>
        <v>345.36</v>
      </c>
    </row>
    <row r="1163" spans="1:21" x14ac:dyDescent="0.25">
      <c r="A1163" s="206"/>
      <c r="B1163" s="206"/>
      <c r="C1163" s="206" t="s">
        <v>219</v>
      </c>
      <c r="D1163" s="206"/>
      <c r="E1163" s="206"/>
      <c r="F1163" s="206"/>
      <c r="G1163" s="206"/>
      <c r="H1163" s="206"/>
      <c r="I1163" s="228"/>
      <c r="J1163" s="206"/>
      <c r="K1163" s="206"/>
      <c r="L1163" s="206"/>
      <c r="M1163" s="206"/>
      <c r="N1163" s="206"/>
      <c r="O1163" s="206"/>
      <c r="P1163" s="206"/>
      <c r="Q1163" s="206"/>
      <c r="R1163" s="206"/>
      <c r="S1163" s="211">
        <f>ROUND(S1151+S1153+S1156+S1158+S1160+S1162,5)</f>
        <v>-54</v>
      </c>
      <c r="T1163" s="206"/>
      <c r="U1163" s="211">
        <f>ROUND(U1151+U1153+U1156+U1158+U1160+U1162,5)</f>
        <v>5381.18</v>
      </c>
    </row>
    <row r="1164" spans="1:21" x14ac:dyDescent="0.25">
      <c r="A1164" s="203"/>
      <c r="B1164" s="203"/>
      <c r="C1164" s="203" t="s">
        <v>220</v>
      </c>
      <c r="D1164" s="203"/>
      <c r="E1164" s="203"/>
      <c r="F1164" s="203"/>
      <c r="G1164" s="203"/>
      <c r="H1164" s="203"/>
      <c r="I1164" s="227"/>
      <c r="J1164" s="203"/>
      <c r="K1164" s="203"/>
      <c r="L1164" s="203"/>
      <c r="M1164" s="203"/>
      <c r="N1164" s="203"/>
      <c r="O1164" s="203"/>
      <c r="P1164" s="203"/>
      <c r="Q1164" s="203"/>
      <c r="R1164" s="203"/>
      <c r="S1164" s="229"/>
      <c r="T1164" s="203"/>
      <c r="U1164" s="229">
        <v>1166.68</v>
      </c>
    </row>
    <row r="1165" spans="1:21" x14ac:dyDescent="0.25">
      <c r="A1165" s="206"/>
      <c r="B1165" s="206"/>
      <c r="C1165" s="206"/>
      <c r="D1165" s="206"/>
      <c r="E1165" s="206"/>
      <c r="F1165" s="206"/>
      <c r="G1165" s="206" t="s">
        <v>457</v>
      </c>
      <c r="H1165" s="206"/>
      <c r="I1165" s="228">
        <v>43544</v>
      </c>
      <c r="J1165" s="206"/>
      <c r="K1165" s="206" t="s">
        <v>1164</v>
      </c>
      <c r="L1165" s="206"/>
      <c r="M1165" s="206" t="s">
        <v>356</v>
      </c>
      <c r="N1165" s="206"/>
      <c r="O1165" s="206" t="s">
        <v>1547</v>
      </c>
      <c r="P1165" s="206"/>
      <c r="Q1165" s="206" t="s">
        <v>321</v>
      </c>
      <c r="R1165" s="206"/>
      <c r="S1165" s="211">
        <v>35</v>
      </c>
      <c r="T1165" s="206"/>
      <c r="U1165" s="211">
        <f>ROUND(U1164+S1165,5)</f>
        <v>1201.68</v>
      </c>
    </row>
    <row r="1166" spans="1:21" x14ac:dyDescent="0.25">
      <c r="A1166" s="206"/>
      <c r="B1166" s="206"/>
      <c r="C1166" s="206"/>
      <c r="D1166" s="206"/>
      <c r="E1166" s="206"/>
      <c r="F1166" s="206"/>
      <c r="G1166" s="206" t="s">
        <v>457</v>
      </c>
      <c r="H1166" s="206"/>
      <c r="I1166" s="228">
        <v>43544</v>
      </c>
      <c r="J1166" s="206"/>
      <c r="K1166" s="206" t="s">
        <v>1164</v>
      </c>
      <c r="L1166" s="206"/>
      <c r="M1166" s="206" t="s">
        <v>356</v>
      </c>
      <c r="N1166" s="206"/>
      <c r="O1166" s="206" t="s">
        <v>1548</v>
      </c>
      <c r="P1166" s="206"/>
      <c r="Q1166" s="206" t="s">
        <v>321</v>
      </c>
      <c r="R1166" s="206"/>
      <c r="S1166" s="211">
        <v>91.48</v>
      </c>
      <c r="T1166" s="206"/>
      <c r="U1166" s="211">
        <f>ROUND(U1165+S1166,5)</f>
        <v>1293.1600000000001</v>
      </c>
    </row>
    <row r="1167" spans="1:21" x14ac:dyDescent="0.25">
      <c r="A1167" s="206"/>
      <c r="B1167" s="206"/>
      <c r="C1167" s="206"/>
      <c r="D1167" s="206"/>
      <c r="E1167" s="206"/>
      <c r="F1167" s="206"/>
      <c r="G1167" s="206" t="s">
        <v>457</v>
      </c>
      <c r="H1167" s="206"/>
      <c r="I1167" s="228">
        <v>43544</v>
      </c>
      <c r="J1167" s="206"/>
      <c r="K1167" s="206" t="s">
        <v>1165</v>
      </c>
      <c r="L1167" s="206"/>
      <c r="M1167" s="206" t="s">
        <v>356</v>
      </c>
      <c r="N1167" s="206"/>
      <c r="O1167" s="206" t="s">
        <v>1549</v>
      </c>
      <c r="P1167" s="206"/>
      <c r="Q1167" s="206" t="s">
        <v>321</v>
      </c>
      <c r="R1167" s="206"/>
      <c r="S1167" s="211">
        <v>35</v>
      </c>
      <c r="T1167" s="206"/>
      <c r="U1167" s="211">
        <f>ROUND(U1166+S1167,5)</f>
        <v>1328.16</v>
      </c>
    </row>
    <row r="1168" spans="1:21" ht="15.75" thickBot="1" x14ac:dyDescent="0.3">
      <c r="A1168" s="206"/>
      <c r="B1168" s="206"/>
      <c r="C1168" s="206"/>
      <c r="D1168" s="206"/>
      <c r="E1168" s="206"/>
      <c r="F1168" s="206"/>
      <c r="G1168" s="206" t="s">
        <v>457</v>
      </c>
      <c r="H1168" s="206"/>
      <c r="I1168" s="228">
        <v>43544</v>
      </c>
      <c r="J1168" s="206"/>
      <c r="K1168" s="206" t="s">
        <v>1165</v>
      </c>
      <c r="L1168" s="206"/>
      <c r="M1168" s="206" t="s">
        <v>356</v>
      </c>
      <c r="N1168" s="206"/>
      <c r="O1168" s="206" t="s">
        <v>1550</v>
      </c>
      <c r="P1168" s="206"/>
      <c r="Q1168" s="206" t="s">
        <v>321</v>
      </c>
      <c r="R1168" s="206"/>
      <c r="S1168" s="213">
        <v>62.45</v>
      </c>
      <c r="T1168" s="206"/>
      <c r="U1168" s="213">
        <f>ROUND(U1167+S1168,5)</f>
        <v>1390.61</v>
      </c>
    </row>
    <row r="1169" spans="1:21" x14ac:dyDescent="0.25">
      <c r="A1169" s="206"/>
      <c r="B1169" s="206"/>
      <c r="C1169" s="206" t="s">
        <v>800</v>
      </c>
      <c r="D1169" s="206"/>
      <c r="E1169" s="206"/>
      <c r="F1169" s="206"/>
      <c r="G1169" s="206"/>
      <c r="H1169" s="206"/>
      <c r="I1169" s="228"/>
      <c r="J1169" s="206"/>
      <c r="K1169" s="206"/>
      <c r="L1169" s="206"/>
      <c r="M1169" s="206"/>
      <c r="N1169" s="206"/>
      <c r="O1169" s="206"/>
      <c r="P1169" s="206"/>
      <c r="Q1169" s="206"/>
      <c r="R1169" s="206"/>
      <c r="S1169" s="211">
        <f>ROUND(SUM(S1164:S1168),5)</f>
        <v>223.93</v>
      </c>
      <c r="T1169" s="206"/>
      <c r="U1169" s="211">
        <f>U1168</f>
        <v>1390.61</v>
      </c>
    </row>
    <row r="1170" spans="1:21" x14ac:dyDescent="0.25">
      <c r="A1170" s="203"/>
      <c r="B1170" s="203"/>
      <c r="C1170" s="203" t="s">
        <v>221</v>
      </c>
      <c r="D1170" s="203"/>
      <c r="E1170" s="203"/>
      <c r="F1170" s="203"/>
      <c r="G1170" s="203"/>
      <c r="H1170" s="203"/>
      <c r="I1170" s="227"/>
      <c r="J1170" s="203"/>
      <c r="K1170" s="203"/>
      <c r="L1170" s="203"/>
      <c r="M1170" s="203"/>
      <c r="N1170" s="203"/>
      <c r="O1170" s="203"/>
      <c r="P1170" s="203"/>
      <c r="Q1170" s="203"/>
      <c r="R1170" s="203"/>
      <c r="S1170" s="229"/>
      <c r="T1170" s="203"/>
      <c r="U1170" s="229">
        <v>0</v>
      </c>
    </row>
    <row r="1171" spans="1:21" x14ac:dyDescent="0.25">
      <c r="A1171" s="206"/>
      <c r="B1171" s="206"/>
      <c r="C1171" s="206" t="s">
        <v>801</v>
      </c>
      <c r="D1171" s="206"/>
      <c r="E1171" s="206"/>
      <c r="F1171" s="206"/>
      <c r="G1171" s="206"/>
      <c r="H1171" s="206"/>
      <c r="I1171" s="228"/>
      <c r="J1171" s="206"/>
      <c r="K1171" s="206"/>
      <c r="L1171" s="206"/>
      <c r="M1171" s="206"/>
      <c r="N1171" s="206"/>
      <c r="O1171" s="206"/>
      <c r="P1171" s="206"/>
      <c r="Q1171" s="206"/>
      <c r="R1171" s="206"/>
      <c r="S1171" s="211"/>
      <c r="T1171" s="206"/>
      <c r="U1171" s="211">
        <f>U1170</f>
        <v>0</v>
      </c>
    </row>
    <row r="1172" spans="1:21" x14ac:dyDescent="0.25">
      <c r="A1172" s="203"/>
      <c r="B1172" s="203"/>
      <c r="C1172" s="203" t="s">
        <v>222</v>
      </c>
      <c r="D1172" s="203"/>
      <c r="E1172" s="203"/>
      <c r="F1172" s="203"/>
      <c r="G1172" s="203"/>
      <c r="H1172" s="203"/>
      <c r="I1172" s="227"/>
      <c r="J1172" s="203"/>
      <c r="K1172" s="203"/>
      <c r="L1172" s="203"/>
      <c r="M1172" s="203"/>
      <c r="N1172" s="203"/>
      <c r="O1172" s="203"/>
      <c r="P1172" s="203"/>
      <c r="Q1172" s="203"/>
      <c r="R1172" s="203"/>
      <c r="S1172" s="229"/>
      <c r="T1172" s="203"/>
      <c r="U1172" s="229">
        <v>1436</v>
      </c>
    </row>
    <row r="1173" spans="1:21" x14ac:dyDescent="0.25">
      <c r="A1173" s="206"/>
      <c r="B1173" s="206"/>
      <c r="C1173" s="206" t="s">
        <v>802</v>
      </c>
      <c r="D1173" s="206"/>
      <c r="E1173" s="206"/>
      <c r="F1173" s="206"/>
      <c r="G1173" s="206"/>
      <c r="H1173" s="206"/>
      <c r="I1173" s="228"/>
      <c r="J1173" s="206"/>
      <c r="K1173" s="206"/>
      <c r="L1173" s="206"/>
      <c r="M1173" s="206"/>
      <c r="N1173" s="206"/>
      <c r="O1173" s="206"/>
      <c r="P1173" s="206"/>
      <c r="Q1173" s="206"/>
      <c r="R1173" s="206"/>
      <c r="S1173" s="211"/>
      <c r="T1173" s="206"/>
      <c r="U1173" s="211">
        <f>U1172</f>
        <v>1436</v>
      </c>
    </row>
    <row r="1174" spans="1:21" x14ac:dyDescent="0.25">
      <c r="A1174" s="203"/>
      <c r="B1174" s="203"/>
      <c r="C1174" s="203" t="s">
        <v>223</v>
      </c>
      <c r="D1174" s="203"/>
      <c r="E1174" s="203"/>
      <c r="F1174" s="203"/>
      <c r="G1174" s="203"/>
      <c r="H1174" s="203"/>
      <c r="I1174" s="227"/>
      <c r="J1174" s="203"/>
      <c r="K1174" s="203"/>
      <c r="L1174" s="203"/>
      <c r="M1174" s="203"/>
      <c r="N1174" s="203"/>
      <c r="O1174" s="203"/>
      <c r="P1174" s="203"/>
      <c r="Q1174" s="203"/>
      <c r="R1174" s="203"/>
      <c r="S1174" s="229"/>
      <c r="T1174" s="203"/>
      <c r="U1174" s="229">
        <v>27572.86</v>
      </c>
    </row>
    <row r="1175" spans="1:21" x14ac:dyDescent="0.25">
      <c r="A1175" s="203"/>
      <c r="B1175" s="203"/>
      <c r="C1175" s="203"/>
      <c r="D1175" s="203" t="s">
        <v>224</v>
      </c>
      <c r="E1175" s="203"/>
      <c r="F1175" s="203"/>
      <c r="G1175" s="203"/>
      <c r="H1175" s="203"/>
      <c r="I1175" s="227"/>
      <c r="J1175" s="203"/>
      <c r="K1175" s="203"/>
      <c r="L1175" s="203"/>
      <c r="M1175" s="203"/>
      <c r="N1175" s="203"/>
      <c r="O1175" s="203"/>
      <c r="P1175" s="203"/>
      <c r="Q1175" s="203"/>
      <c r="R1175" s="203"/>
      <c r="S1175" s="229"/>
      <c r="T1175" s="203"/>
      <c r="U1175" s="229">
        <v>285.75</v>
      </c>
    </row>
    <row r="1176" spans="1:21" x14ac:dyDescent="0.25">
      <c r="A1176" s="206"/>
      <c r="B1176" s="206"/>
      <c r="C1176" s="206"/>
      <c r="D1176" s="206" t="s">
        <v>803</v>
      </c>
      <c r="E1176" s="206"/>
      <c r="F1176" s="206"/>
      <c r="G1176" s="206"/>
      <c r="H1176" s="206"/>
      <c r="I1176" s="228"/>
      <c r="J1176" s="206"/>
      <c r="K1176" s="206"/>
      <c r="L1176" s="206"/>
      <c r="M1176" s="206"/>
      <c r="N1176" s="206"/>
      <c r="O1176" s="206"/>
      <c r="P1176" s="206"/>
      <c r="Q1176" s="206"/>
      <c r="R1176" s="206"/>
      <c r="S1176" s="211"/>
      <c r="T1176" s="206"/>
      <c r="U1176" s="211">
        <f>U1175</f>
        <v>285.75</v>
      </c>
    </row>
    <row r="1177" spans="1:21" x14ac:dyDescent="0.25">
      <c r="A1177" s="203"/>
      <c r="B1177" s="203"/>
      <c r="C1177" s="203"/>
      <c r="D1177" s="203" t="s">
        <v>225</v>
      </c>
      <c r="E1177" s="203"/>
      <c r="F1177" s="203"/>
      <c r="G1177" s="203"/>
      <c r="H1177" s="203"/>
      <c r="I1177" s="227"/>
      <c r="J1177" s="203"/>
      <c r="K1177" s="203"/>
      <c r="L1177" s="203"/>
      <c r="M1177" s="203"/>
      <c r="N1177" s="203"/>
      <c r="O1177" s="203"/>
      <c r="P1177" s="203"/>
      <c r="Q1177" s="203"/>
      <c r="R1177" s="203"/>
      <c r="S1177" s="229"/>
      <c r="T1177" s="203"/>
      <c r="U1177" s="229">
        <v>27287.11</v>
      </c>
    </row>
    <row r="1178" spans="1:21" ht="15.75" thickBot="1" x14ac:dyDescent="0.3">
      <c r="A1178" s="222"/>
      <c r="B1178" s="222"/>
      <c r="C1178" s="222"/>
      <c r="D1178" s="222"/>
      <c r="E1178" s="206"/>
      <c r="F1178" s="206"/>
      <c r="G1178" s="206" t="s">
        <v>457</v>
      </c>
      <c r="H1178" s="206"/>
      <c r="I1178" s="228">
        <v>43539</v>
      </c>
      <c r="J1178" s="206"/>
      <c r="K1178" s="206" t="s">
        <v>1161</v>
      </c>
      <c r="L1178" s="206"/>
      <c r="M1178" s="206" t="s">
        <v>226</v>
      </c>
      <c r="N1178" s="206"/>
      <c r="O1178" s="206" t="s">
        <v>1362</v>
      </c>
      <c r="P1178" s="206"/>
      <c r="Q1178" s="206" t="s">
        <v>321</v>
      </c>
      <c r="R1178" s="206"/>
      <c r="S1178" s="209">
        <v>3382.37</v>
      </c>
      <c r="T1178" s="206"/>
      <c r="U1178" s="209">
        <f>ROUND(U1177+S1178,5)</f>
        <v>30669.48</v>
      </c>
    </row>
    <row r="1179" spans="1:21" ht="15.75" thickBot="1" x14ac:dyDescent="0.3">
      <c r="A1179" s="206"/>
      <c r="B1179" s="206"/>
      <c r="C1179" s="206"/>
      <c r="D1179" s="206" t="s">
        <v>804</v>
      </c>
      <c r="E1179" s="206"/>
      <c r="F1179" s="206"/>
      <c r="G1179" s="206"/>
      <c r="H1179" s="206"/>
      <c r="I1179" s="228"/>
      <c r="J1179" s="206"/>
      <c r="K1179" s="206"/>
      <c r="L1179" s="206"/>
      <c r="M1179" s="206"/>
      <c r="N1179" s="206"/>
      <c r="O1179" s="206"/>
      <c r="P1179" s="206"/>
      <c r="Q1179" s="206"/>
      <c r="R1179" s="206"/>
      <c r="S1179" s="215">
        <f>ROUND(SUM(S1177:S1178),5)</f>
        <v>3382.37</v>
      </c>
      <c r="T1179" s="206"/>
      <c r="U1179" s="215">
        <f>U1178</f>
        <v>30669.48</v>
      </c>
    </row>
    <row r="1180" spans="1:21" x14ac:dyDescent="0.25">
      <c r="A1180" s="206"/>
      <c r="B1180" s="206"/>
      <c r="C1180" s="206" t="s">
        <v>227</v>
      </c>
      <c r="D1180" s="206"/>
      <c r="E1180" s="206"/>
      <c r="F1180" s="206"/>
      <c r="G1180" s="206"/>
      <c r="H1180" s="206"/>
      <c r="I1180" s="228"/>
      <c r="J1180" s="206"/>
      <c r="K1180" s="206"/>
      <c r="L1180" s="206"/>
      <c r="M1180" s="206"/>
      <c r="N1180" s="206"/>
      <c r="O1180" s="206"/>
      <c r="P1180" s="206"/>
      <c r="Q1180" s="206"/>
      <c r="R1180" s="206"/>
      <c r="S1180" s="211">
        <f>ROUND(S1176+S1179,5)</f>
        <v>3382.37</v>
      </c>
      <c r="T1180" s="206"/>
      <c r="U1180" s="211">
        <f>ROUND(U1176+U1179,5)</f>
        <v>30955.23</v>
      </c>
    </row>
    <row r="1181" spans="1:21" x14ac:dyDescent="0.25">
      <c r="A1181" s="203"/>
      <c r="B1181" s="203"/>
      <c r="C1181" s="203" t="s">
        <v>228</v>
      </c>
      <c r="D1181" s="203"/>
      <c r="E1181" s="203"/>
      <c r="F1181" s="203"/>
      <c r="G1181" s="203"/>
      <c r="H1181" s="203"/>
      <c r="I1181" s="227"/>
      <c r="J1181" s="203"/>
      <c r="K1181" s="203"/>
      <c r="L1181" s="203"/>
      <c r="M1181" s="203"/>
      <c r="N1181" s="203"/>
      <c r="O1181" s="203"/>
      <c r="P1181" s="203"/>
      <c r="Q1181" s="203"/>
      <c r="R1181" s="203"/>
      <c r="S1181" s="229"/>
      <c r="T1181" s="203"/>
      <c r="U1181" s="229">
        <v>0</v>
      </c>
    </row>
    <row r="1182" spans="1:21" x14ac:dyDescent="0.25">
      <c r="A1182" s="206"/>
      <c r="B1182" s="206"/>
      <c r="C1182" s="206"/>
      <c r="D1182" s="206"/>
      <c r="E1182" s="206"/>
      <c r="F1182" s="206"/>
      <c r="G1182" s="206" t="s">
        <v>460</v>
      </c>
      <c r="H1182" s="206"/>
      <c r="I1182" s="228">
        <v>43545</v>
      </c>
      <c r="J1182" s="206"/>
      <c r="K1182" s="206" t="s">
        <v>1143</v>
      </c>
      <c r="L1182" s="206"/>
      <c r="M1182" s="206" t="s">
        <v>1421</v>
      </c>
      <c r="N1182" s="206"/>
      <c r="O1182" s="206" t="s">
        <v>1422</v>
      </c>
      <c r="P1182" s="206"/>
      <c r="Q1182" s="206" t="s">
        <v>324</v>
      </c>
      <c r="R1182" s="206"/>
      <c r="S1182" s="211">
        <v>42</v>
      </c>
      <c r="T1182" s="206"/>
      <c r="U1182" s="211">
        <f>ROUND(U1181+S1182,5)</f>
        <v>42</v>
      </c>
    </row>
    <row r="1183" spans="1:21" ht="15.75" thickBot="1" x14ac:dyDescent="0.3">
      <c r="A1183" s="206"/>
      <c r="B1183" s="206"/>
      <c r="C1183" s="206"/>
      <c r="D1183" s="206"/>
      <c r="E1183" s="206"/>
      <c r="F1183" s="206"/>
      <c r="G1183" s="206" t="s">
        <v>380</v>
      </c>
      <c r="H1183" s="206"/>
      <c r="I1183" s="228">
        <v>43555</v>
      </c>
      <c r="J1183" s="206"/>
      <c r="K1183" s="206" t="s">
        <v>1228</v>
      </c>
      <c r="L1183" s="206"/>
      <c r="M1183" s="206" t="s">
        <v>1421</v>
      </c>
      <c r="N1183" s="206"/>
      <c r="O1183" s="206" t="s">
        <v>1623</v>
      </c>
      <c r="P1183" s="206"/>
      <c r="Q1183" s="206" t="s">
        <v>267</v>
      </c>
      <c r="R1183" s="206"/>
      <c r="S1183" s="213">
        <v>-42</v>
      </c>
      <c r="T1183" s="206"/>
      <c r="U1183" s="213">
        <f>ROUND(U1182+S1183,5)</f>
        <v>0</v>
      </c>
    </row>
    <row r="1184" spans="1:21" x14ac:dyDescent="0.25">
      <c r="A1184" s="206"/>
      <c r="B1184" s="206"/>
      <c r="C1184" s="206" t="s">
        <v>805</v>
      </c>
      <c r="D1184" s="206"/>
      <c r="E1184" s="206"/>
      <c r="F1184" s="206"/>
      <c r="G1184" s="206"/>
      <c r="H1184" s="206"/>
      <c r="I1184" s="228"/>
      <c r="J1184" s="206"/>
      <c r="K1184" s="206"/>
      <c r="L1184" s="206"/>
      <c r="M1184" s="206"/>
      <c r="N1184" s="206"/>
      <c r="O1184" s="206"/>
      <c r="P1184" s="206"/>
      <c r="Q1184" s="206"/>
      <c r="R1184" s="206"/>
      <c r="S1184" s="211">
        <f>ROUND(SUM(S1181:S1183),5)</f>
        <v>0</v>
      </c>
      <c r="T1184" s="206"/>
      <c r="U1184" s="211">
        <f>U1183</f>
        <v>0</v>
      </c>
    </row>
    <row r="1185" spans="1:21" x14ac:dyDescent="0.25">
      <c r="A1185" s="203"/>
      <c r="B1185" s="203"/>
      <c r="C1185" s="203" t="s">
        <v>229</v>
      </c>
      <c r="D1185" s="203"/>
      <c r="E1185" s="203"/>
      <c r="F1185" s="203"/>
      <c r="G1185" s="203"/>
      <c r="H1185" s="203"/>
      <c r="I1185" s="227"/>
      <c r="J1185" s="203"/>
      <c r="K1185" s="203"/>
      <c r="L1185" s="203"/>
      <c r="M1185" s="203"/>
      <c r="N1185" s="203"/>
      <c r="O1185" s="203"/>
      <c r="P1185" s="203"/>
      <c r="Q1185" s="203"/>
      <c r="R1185" s="203"/>
      <c r="S1185" s="229"/>
      <c r="T1185" s="203"/>
      <c r="U1185" s="229">
        <v>12947.41</v>
      </c>
    </row>
    <row r="1186" spans="1:21" x14ac:dyDescent="0.25">
      <c r="A1186" s="206"/>
      <c r="B1186" s="206"/>
      <c r="C1186" s="206"/>
      <c r="D1186" s="206"/>
      <c r="E1186" s="206"/>
      <c r="F1186" s="206"/>
      <c r="G1186" s="206" t="s">
        <v>460</v>
      </c>
      <c r="H1186" s="206"/>
      <c r="I1186" s="228">
        <v>43528</v>
      </c>
      <c r="J1186" s="206"/>
      <c r="K1186" s="206" t="s">
        <v>1031</v>
      </c>
      <c r="L1186" s="206"/>
      <c r="M1186" s="206" t="s">
        <v>1055</v>
      </c>
      <c r="N1186" s="206"/>
      <c r="O1186" s="206" t="s">
        <v>1402</v>
      </c>
      <c r="P1186" s="206"/>
      <c r="Q1186" s="206" t="s">
        <v>324</v>
      </c>
      <c r="R1186" s="206"/>
      <c r="S1186" s="211">
        <v>28.39</v>
      </c>
      <c r="T1186" s="206"/>
      <c r="U1186" s="211">
        <f t="shared" ref="U1186:U1200" si="24">ROUND(U1185+S1186,5)</f>
        <v>12975.8</v>
      </c>
    </row>
    <row r="1187" spans="1:21" x14ac:dyDescent="0.25">
      <c r="A1187" s="206"/>
      <c r="B1187" s="206"/>
      <c r="C1187" s="206"/>
      <c r="D1187" s="206"/>
      <c r="E1187" s="206"/>
      <c r="F1187" s="206"/>
      <c r="G1187" s="206" t="s">
        <v>460</v>
      </c>
      <c r="H1187" s="206"/>
      <c r="I1187" s="228">
        <v>43528</v>
      </c>
      <c r="J1187" s="206"/>
      <c r="K1187" s="206" t="s">
        <v>1031</v>
      </c>
      <c r="L1187" s="206"/>
      <c r="M1187" s="206" t="s">
        <v>1055</v>
      </c>
      <c r="N1187" s="206"/>
      <c r="O1187" s="206" t="s">
        <v>1402</v>
      </c>
      <c r="P1187" s="206"/>
      <c r="Q1187" s="206" t="s">
        <v>324</v>
      </c>
      <c r="R1187" s="206"/>
      <c r="S1187" s="211">
        <v>108.32</v>
      </c>
      <c r="T1187" s="206"/>
      <c r="U1187" s="211">
        <f t="shared" si="24"/>
        <v>13084.12</v>
      </c>
    </row>
    <row r="1188" spans="1:21" x14ac:dyDescent="0.25">
      <c r="A1188" s="206"/>
      <c r="B1188" s="206"/>
      <c r="C1188" s="206"/>
      <c r="D1188" s="206"/>
      <c r="E1188" s="206"/>
      <c r="F1188" s="206"/>
      <c r="G1188" s="206" t="s">
        <v>460</v>
      </c>
      <c r="H1188" s="206"/>
      <c r="I1188" s="228">
        <v>43528</v>
      </c>
      <c r="J1188" s="206"/>
      <c r="K1188" s="206" t="s">
        <v>1031</v>
      </c>
      <c r="L1188" s="206"/>
      <c r="M1188" s="206" t="s">
        <v>1055</v>
      </c>
      <c r="N1188" s="206"/>
      <c r="O1188" s="206" t="s">
        <v>1402</v>
      </c>
      <c r="P1188" s="206"/>
      <c r="Q1188" s="206" t="s">
        <v>324</v>
      </c>
      <c r="R1188" s="206"/>
      <c r="S1188" s="211">
        <v>51.28</v>
      </c>
      <c r="T1188" s="206"/>
      <c r="U1188" s="211">
        <f t="shared" si="24"/>
        <v>13135.4</v>
      </c>
    </row>
    <row r="1189" spans="1:21" x14ac:dyDescent="0.25">
      <c r="A1189" s="206"/>
      <c r="B1189" s="206"/>
      <c r="C1189" s="206"/>
      <c r="D1189" s="206"/>
      <c r="E1189" s="206"/>
      <c r="F1189" s="206"/>
      <c r="G1189" s="206" t="s">
        <v>460</v>
      </c>
      <c r="H1189" s="206"/>
      <c r="I1189" s="228">
        <v>43528</v>
      </c>
      <c r="J1189" s="206"/>
      <c r="K1189" s="206" t="s">
        <v>1031</v>
      </c>
      <c r="L1189" s="206"/>
      <c r="M1189" s="206" t="s">
        <v>1055</v>
      </c>
      <c r="N1189" s="206"/>
      <c r="O1189" s="206" t="s">
        <v>1402</v>
      </c>
      <c r="P1189" s="206"/>
      <c r="Q1189" s="206" t="s">
        <v>324</v>
      </c>
      <c r="R1189" s="206"/>
      <c r="S1189" s="211">
        <v>46.71</v>
      </c>
      <c r="T1189" s="206"/>
      <c r="U1189" s="211">
        <f t="shared" si="24"/>
        <v>13182.11</v>
      </c>
    </row>
    <row r="1190" spans="1:21" x14ac:dyDescent="0.25">
      <c r="A1190" s="206"/>
      <c r="B1190" s="206"/>
      <c r="C1190" s="206"/>
      <c r="D1190" s="206"/>
      <c r="E1190" s="206"/>
      <c r="F1190" s="206"/>
      <c r="G1190" s="206" t="s">
        <v>460</v>
      </c>
      <c r="H1190" s="206"/>
      <c r="I1190" s="228">
        <v>43529</v>
      </c>
      <c r="J1190" s="206"/>
      <c r="K1190" s="206" t="s">
        <v>1031</v>
      </c>
      <c r="L1190" s="206"/>
      <c r="M1190" s="206" t="s">
        <v>1407</v>
      </c>
      <c r="N1190" s="206"/>
      <c r="O1190" s="206" t="s">
        <v>1551</v>
      </c>
      <c r="P1190" s="206"/>
      <c r="Q1190" s="206" t="s">
        <v>324</v>
      </c>
      <c r="R1190" s="206"/>
      <c r="S1190" s="211">
        <v>26.74</v>
      </c>
      <c r="T1190" s="206"/>
      <c r="U1190" s="211">
        <f t="shared" si="24"/>
        <v>13208.85</v>
      </c>
    </row>
    <row r="1191" spans="1:21" x14ac:dyDescent="0.25">
      <c r="A1191" s="206"/>
      <c r="B1191" s="206"/>
      <c r="C1191" s="206"/>
      <c r="D1191" s="206"/>
      <c r="E1191" s="206"/>
      <c r="F1191" s="206"/>
      <c r="G1191" s="206" t="s">
        <v>383</v>
      </c>
      <c r="H1191" s="206"/>
      <c r="I1191" s="228">
        <v>43532</v>
      </c>
      <c r="J1191" s="206"/>
      <c r="K1191" s="206" t="s">
        <v>1053</v>
      </c>
      <c r="L1191" s="206"/>
      <c r="M1191" s="206" t="s">
        <v>1076</v>
      </c>
      <c r="N1191" s="206"/>
      <c r="O1191" s="206" t="s">
        <v>1223</v>
      </c>
      <c r="P1191" s="206"/>
      <c r="Q1191" s="206" t="s">
        <v>291</v>
      </c>
      <c r="R1191" s="206"/>
      <c r="S1191" s="211">
        <v>38.82</v>
      </c>
      <c r="T1191" s="206"/>
      <c r="U1191" s="211">
        <f t="shared" si="24"/>
        <v>13247.67</v>
      </c>
    </row>
    <row r="1192" spans="1:21" x14ac:dyDescent="0.25">
      <c r="A1192" s="206"/>
      <c r="B1192" s="206"/>
      <c r="C1192" s="206"/>
      <c r="D1192" s="206"/>
      <c r="E1192" s="206"/>
      <c r="F1192" s="206"/>
      <c r="G1192" s="206" t="s">
        <v>460</v>
      </c>
      <c r="H1192" s="206"/>
      <c r="I1192" s="228">
        <v>43532</v>
      </c>
      <c r="J1192" s="206"/>
      <c r="K1192" s="206" t="s">
        <v>1031</v>
      </c>
      <c r="L1192" s="206"/>
      <c r="M1192" s="206" t="s">
        <v>1411</v>
      </c>
      <c r="N1192" s="206"/>
      <c r="O1192" s="206" t="s">
        <v>1223</v>
      </c>
      <c r="P1192" s="206"/>
      <c r="Q1192" s="206" t="s">
        <v>324</v>
      </c>
      <c r="R1192" s="206"/>
      <c r="S1192" s="211">
        <v>25.15</v>
      </c>
      <c r="T1192" s="206"/>
      <c r="U1192" s="211">
        <f t="shared" si="24"/>
        <v>13272.82</v>
      </c>
    </row>
    <row r="1193" spans="1:21" x14ac:dyDescent="0.25">
      <c r="A1193" s="206"/>
      <c r="B1193" s="206"/>
      <c r="C1193" s="206"/>
      <c r="D1193" s="206"/>
      <c r="E1193" s="206"/>
      <c r="F1193" s="206"/>
      <c r="G1193" s="206" t="s">
        <v>460</v>
      </c>
      <c r="H1193" s="206"/>
      <c r="I1193" s="228">
        <v>43535</v>
      </c>
      <c r="J1193" s="206"/>
      <c r="K1193" s="206" t="s">
        <v>1143</v>
      </c>
      <c r="L1193" s="206"/>
      <c r="M1193" s="206" t="s">
        <v>1407</v>
      </c>
      <c r="N1193" s="206"/>
      <c r="O1193" s="206" t="s">
        <v>1414</v>
      </c>
      <c r="P1193" s="206"/>
      <c r="Q1193" s="206" t="s">
        <v>324</v>
      </c>
      <c r="R1193" s="206"/>
      <c r="S1193" s="211">
        <v>75.14</v>
      </c>
      <c r="T1193" s="206"/>
      <c r="U1193" s="211">
        <f t="shared" si="24"/>
        <v>13347.96</v>
      </c>
    </row>
    <row r="1194" spans="1:21" x14ac:dyDescent="0.25">
      <c r="A1194" s="206"/>
      <c r="B1194" s="206"/>
      <c r="C1194" s="206"/>
      <c r="D1194" s="206"/>
      <c r="E1194" s="206"/>
      <c r="F1194" s="206"/>
      <c r="G1194" s="206" t="s">
        <v>460</v>
      </c>
      <c r="H1194" s="206"/>
      <c r="I1194" s="228">
        <v>43535</v>
      </c>
      <c r="J1194" s="206"/>
      <c r="K1194" s="206" t="s">
        <v>1143</v>
      </c>
      <c r="L1194" s="206"/>
      <c r="M1194" s="206" t="s">
        <v>1055</v>
      </c>
      <c r="N1194" s="206"/>
      <c r="O1194" s="206" t="s">
        <v>1414</v>
      </c>
      <c r="P1194" s="206"/>
      <c r="Q1194" s="206" t="s">
        <v>324</v>
      </c>
      <c r="R1194" s="206"/>
      <c r="S1194" s="211">
        <v>40.46</v>
      </c>
      <c r="T1194" s="206"/>
      <c r="U1194" s="211">
        <f t="shared" si="24"/>
        <v>13388.42</v>
      </c>
    </row>
    <row r="1195" spans="1:21" x14ac:dyDescent="0.25">
      <c r="A1195" s="206"/>
      <c r="B1195" s="206"/>
      <c r="C1195" s="206"/>
      <c r="D1195" s="206"/>
      <c r="E1195" s="206"/>
      <c r="F1195" s="206"/>
      <c r="G1195" s="206" t="s">
        <v>460</v>
      </c>
      <c r="H1195" s="206"/>
      <c r="I1195" s="228">
        <v>43535</v>
      </c>
      <c r="J1195" s="206"/>
      <c r="K1195" s="206" t="s">
        <v>1143</v>
      </c>
      <c r="L1195" s="206"/>
      <c r="M1195" s="206" t="s">
        <v>1055</v>
      </c>
      <c r="N1195" s="206"/>
      <c r="O1195" s="206" t="s">
        <v>1414</v>
      </c>
      <c r="P1195" s="206"/>
      <c r="Q1195" s="206" t="s">
        <v>324</v>
      </c>
      <c r="R1195" s="206"/>
      <c r="S1195" s="211">
        <v>65.94</v>
      </c>
      <c r="T1195" s="206"/>
      <c r="U1195" s="211">
        <f t="shared" si="24"/>
        <v>13454.36</v>
      </c>
    </row>
    <row r="1196" spans="1:21" x14ac:dyDescent="0.25">
      <c r="A1196" s="206"/>
      <c r="B1196" s="206"/>
      <c r="C1196" s="206"/>
      <c r="D1196" s="206"/>
      <c r="E1196" s="206"/>
      <c r="F1196" s="206"/>
      <c r="G1196" s="206" t="s">
        <v>457</v>
      </c>
      <c r="H1196" s="206"/>
      <c r="I1196" s="228">
        <v>43542</v>
      </c>
      <c r="J1196" s="206"/>
      <c r="K1196" s="206" t="s">
        <v>1369</v>
      </c>
      <c r="L1196" s="206"/>
      <c r="M1196" s="206" t="s">
        <v>1117</v>
      </c>
      <c r="N1196" s="206"/>
      <c r="O1196" s="206" t="s">
        <v>1552</v>
      </c>
      <c r="P1196" s="206"/>
      <c r="Q1196" s="206" t="s">
        <v>321</v>
      </c>
      <c r="R1196" s="206"/>
      <c r="S1196" s="211">
        <v>160</v>
      </c>
      <c r="T1196" s="206"/>
      <c r="U1196" s="211">
        <f t="shared" si="24"/>
        <v>13614.36</v>
      </c>
    </row>
    <row r="1197" spans="1:21" x14ac:dyDescent="0.25">
      <c r="A1197" s="206"/>
      <c r="B1197" s="206"/>
      <c r="C1197" s="206"/>
      <c r="D1197" s="206"/>
      <c r="E1197" s="206"/>
      <c r="F1197" s="206"/>
      <c r="G1197" s="206" t="s">
        <v>383</v>
      </c>
      <c r="H1197" s="206"/>
      <c r="I1197" s="228">
        <v>43542</v>
      </c>
      <c r="J1197" s="206"/>
      <c r="K1197" s="206" t="s">
        <v>1053</v>
      </c>
      <c r="L1197" s="206"/>
      <c r="M1197" s="206" t="s">
        <v>1224</v>
      </c>
      <c r="N1197" s="206"/>
      <c r="O1197" s="206" t="s">
        <v>1225</v>
      </c>
      <c r="P1197" s="206"/>
      <c r="Q1197" s="206" t="s">
        <v>291</v>
      </c>
      <c r="R1197" s="206"/>
      <c r="S1197" s="211">
        <v>298.5</v>
      </c>
      <c r="T1197" s="206"/>
      <c r="U1197" s="211">
        <f t="shared" si="24"/>
        <v>13912.86</v>
      </c>
    </row>
    <row r="1198" spans="1:21" x14ac:dyDescent="0.25">
      <c r="A1198" s="206"/>
      <c r="B1198" s="206"/>
      <c r="C1198" s="206"/>
      <c r="D1198" s="206"/>
      <c r="E1198" s="206"/>
      <c r="F1198" s="206"/>
      <c r="G1198" s="206" t="s">
        <v>460</v>
      </c>
      <c r="H1198" s="206"/>
      <c r="I1198" s="228">
        <v>43544</v>
      </c>
      <c r="J1198" s="206"/>
      <c r="K1198" s="206" t="s">
        <v>1143</v>
      </c>
      <c r="L1198" s="206"/>
      <c r="M1198" s="206" t="s">
        <v>1076</v>
      </c>
      <c r="N1198" s="206"/>
      <c r="O1198" s="206" t="s">
        <v>1419</v>
      </c>
      <c r="P1198" s="206"/>
      <c r="Q1198" s="206" t="s">
        <v>324</v>
      </c>
      <c r="R1198" s="206"/>
      <c r="S1198" s="211">
        <v>32.380000000000003</v>
      </c>
      <c r="T1198" s="206"/>
      <c r="U1198" s="211">
        <f t="shared" si="24"/>
        <v>13945.24</v>
      </c>
    </row>
    <row r="1199" spans="1:21" x14ac:dyDescent="0.25">
      <c r="A1199" s="206"/>
      <c r="B1199" s="206"/>
      <c r="C1199" s="206"/>
      <c r="D1199" s="206"/>
      <c r="E1199" s="206"/>
      <c r="F1199" s="206"/>
      <c r="G1199" s="206" t="s">
        <v>460</v>
      </c>
      <c r="H1199" s="206"/>
      <c r="I1199" s="228">
        <v>43551</v>
      </c>
      <c r="J1199" s="206"/>
      <c r="K1199" s="206" t="s">
        <v>1143</v>
      </c>
      <c r="L1199" s="206"/>
      <c r="M1199" s="206" t="s">
        <v>1424</v>
      </c>
      <c r="N1199" s="206"/>
      <c r="O1199" s="206" t="s">
        <v>1425</v>
      </c>
      <c r="P1199" s="206"/>
      <c r="Q1199" s="206" t="s">
        <v>324</v>
      </c>
      <c r="R1199" s="206"/>
      <c r="S1199" s="211">
        <v>254.39</v>
      </c>
      <c r="T1199" s="206"/>
      <c r="U1199" s="211">
        <f t="shared" si="24"/>
        <v>14199.63</v>
      </c>
    </row>
    <row r="1200" spans="1:21" ht="15.75" thickBot="1" x14ac:dyDescent="0.3">
      <c r="A1200" s="206"/>
      <c r="B1200" s="206"/>
      <c r="C1200" s="206"/>
      <c r="D1200" s="206"/>
      <c r="E1200" s="206"/>
      <c r="F1200" s="206"/>
      <c r="G1200" s="206" t="s">
        <v>460</v>
      </c>
      <c r="H1200" s="206"/>
      <c r="I1200" s="228">
        <v>43552</v>
      </c>
      <c r="J1200" s="206"/>
      <c r="K1200" s="206" t="s">
        <v>1143</v>
      </c>
      <c r="L1200" s="206"/>
      <c r="M1200" s="206" t="s">
        <v>1407</v>
      </c>
      <c r="N1200" s="206"/>
      <c r="O1200" s="206" t="s">
        <v>1426</v>
      </c>
      <c r="P1200" s="206"/>
      <c r="Q1200" s="206" t="s">
        <v>324</v>
      </c>
      <c r="R1200" s="206"/>
      <c r="S1200" s="213">
        <v>21.53</v>
      </c>
      <c r="T1200" s="206"/>
      <c r="U1200" s="213">
        <f t="shared" si="24"/>
        <v>14221.16</v>
      </c>
    </row>
    <row r="1201" spans="1:21" x14ac:dyDescent="0.25">
      <c r="A1201" s="206"/>
      <c r="B1201" s="206"/>
      <c r="C1201" s="206" t="s">
        <v>806</v>
      </c>
      <c r="D1201" s="206"/>
      <c r="E1201" s="206"/>
      <c r="F1201" s="206"/>
      <c r="G1201" s="206"/>
      <c r="H1201" s="206"/>
      <c r="I1201" s="228"/>
      <c r="J1201" s="206"/>
      <c r="K1201" s="206"/>
      <c r="L1201" s="206"/>
      <c r="M1201" s="206"/>
      <c r="N1201" s="206"/>
      <c r="O1201" s="206"/>
      <c r="P1201" s="206"/>
      <c r="Q1201" s="206"/>
      <c r="R1201" s="206"/>
      <c r="S1201" s="211">
        <f>ROUND(SUM(S1185:S1200),5)</f>
        <v>1273.75</v>
      </c>
      <c r="T1201" s="206"/>
      <c r="U1201" s="211">
        <f>U1200</f>
        <v>14221.16</v>
      </c>
    </row>
    <row r="1202" spans="1:21" x14ac:dyDescent="0.25">
      <c r="A1202" s="203"/>
      <c r="B1202" s="203"/>
      <c r="C1202" s="203" t="s">
        <v>230</v>
      </c>
      <c r="D1202" s="203"/>
      <c r="E1202" s="203"/>
      <c r="F1202" s="203"/>
      <c r="G1202" s="203"/>
      <c r="H1202" s="203"/>
      <c r="I1202" s="227"/>
      <c r="J1202" s="203"/>
      <c r="K1202" s="203"/>
      <c r="L1202" s="203"/>
      <c r="M1202" s="203"/>
      <c r="N1202" s="203"/>
      <c r="O1202" s="203"/>
      <c r="P1202" s="203"/>
      <c r="Q1202" s="203"/>
      <c r="R1202" s="203"/>
      <c r="S1202" s="229"/>
      <c r="T1202" s="203"/>
      <c r="U1202" s="229">
        <v>4270.55</v>
      </c>
    </row>
    <row r="1203" spans="1:21" ht="15.75" thickBot="1" x14ac:dyDescent="0.3">
      <c r="A1203" s="222"/>
      <c r="B1203" s="222"/>
      <c r="C1203" s="222"/>
      <c r="D1203" s="222"/>
      <c r="E1203" s="206"/>
      <c r="F1203" s="206"/>
      <c r="G1203" s="206" t="s">
        <v>460</v>
      </c>
      <c r="H1203" s="206"/>
      <c r="I1203" s="228">
        <v>43525</v>
      </c>
      <c r="J1203" s="206"/>
      <c r="K1203" s="206" t="s">
        <v>1143</v>
      </c>
      <c r="L1203" s="206"/>
      <c r="M1203" s="206" t="s">
        <v>1399</v>
      </c>
      <c r="N1203" s="206"/>
      <c r="O1203" s="206" t="s">
        <v>1400</v>
      </c>
      <c r="P1203" s="206"/>
      <c r="Q1203" s="206" t="s">
        <v>324</v>
      </c>
      <c r="R1203" s="206"/>
      <c r="S1203" s="213">
        <v>199.99</v>
      </c>
      <c r="T1203" s="206"/>
      <c r="U1203" s="213">
        <f>ROUND(U1202+S1203,5)</f>
        <v>4470.54</v>
      </c>
    </row>
    <row r="1204" spans="1:21" x14ac:dyDescent="0.25">
      <c r="A1204" s="206"/>
      <c r="B1204" s="206"/>
      <c r="C1204" s="206" t="s">
        <v>807</v>
      </c>
      <c r="D1204" s="206"/>
      <c r="E1204" s="206"/>
      <c r="F1204" s="206"/>
      <c r="G1204" s="206"/>
      <c r="H1204" s="206"/>
      <c r="I1204" s="228"/>
      <c r="J1204" s="206"/>
      <c r="K1204" s="206"/>
      <c r="L1204" s="206"/>
      <c r="M1204" s="206"/>
      <c r="N1204" s="206"/>
      <c r="O1204" s="206"/>
      <c r="P1204" s="206"/>
      <c r="Q1204" s="206"/>
      <c r="R1204" s="206"/>
      <c r="S1204" s="211">
        <f>ROUND(SUM(S1202:S1203),5)</f>
        <v>199.99</v>
      </c>
      <c r="T1204" s="206"/>
      <c r="U1204" s="211">
        <f>U1203</f>
        <v>4470.54</v>
      </c>
    </row>
    <row r="1205" spans="1:21" x14ac:dyDescent="0.25">
      <c r="A1205" s="203"/>
      <c r="B1205" s="203"/>
      <c r="C1205" s="203" t="s">
        <v>231</v>
      </c>
      <c r="D1205" s="203"/>
      <c r="E1205" s="203"/>
      <c r="F1205" s="203"/>
      <c r="G1205" s="203"/>
      <c r="H1205" s="203"/>
      <c r="I1205" s="227"/>
      <c r="J1205" s="203"/>
      <c r="K1205" s="203"/>
      <c r="L1205" s="203"/>
      <c r="M1205" s="203"/>
      <c r="N1205" s="203"/>
      <c r="O1205" s="203"/>
      <c r="P1205" s="203"/>
      <c r="Q1205" s="203"/>
      <c r="R1205" s="203"/>
      <c r="S1205" s="229"/>
      <c r="T1205" s="203"/>
      <c r="U1205" s="229">
        <v>8689.99</v>
      </c>
    </row>
    <row r="1206" spans="1:21" x14ac:dyDescent="0.25">
      <c r="A1206" s="206"/>
      <c r="B1206" s="206"/>
      <c r="C1206" s="206"/>
      <c r="D1206" s="206"/>
      <c r="E1206" s="206"/>
      <c r="F1206" s="206"/>
      <c r="G1206" s="206" t="s">
        <v>383</v>
      </c>
      <c r="H1206" s="206"/>
      <c r="I1206" s="228">
        <v>43528</v>
      </c>
      <c r="J1206" s="206"/>
      <c r="K1206" s="206" t="s">
        <v>1052</v>
      </c>
      <c r="L1206" s="206"/>
      <c r="M1206" s="206" t="s">
        <v>391</v>
      </c>
      <c r="N1206" s="206"/>
      <c r="O1206" s="206" t="s">
        <v>1221</v>
      </c>
      <c r="P1206" s="206"/>
      <c r="Q1206" s="206" t="s">
        <v>291</v>
      </c>
      <c r="R1206" s="206"/>
      <c r="S1206" s="211">
        <v>11.25</v>
      </c>
      <c r="T1206" s="206"/>
      <c r="U1206" s="211">
        <f>ROUND(U1205+S1206,5)</f>
        <v>8701.24</v>
      </c>
    </row>
    <row r="1207" spans="1:21" ht="15.75" thickBot="1" x14ac:dyDescent="0.3">
      <c r="A1207" s="206"/>
      <c r="B1207" s="206"/>
      <c r="C1207" s="206"/>
      <c r="D1207" s="206"/>
      <c r="E1207" s="206"/>
      <c r="F1207" s="206"/>
      <c r="G1207" s="206" t="s">
        <v>380</v>
      </c>
      <c r="H1207" s="206"/>
      <c r="I1207" s="228">
        <v>43555</v>
      </c>
      <c r="J1207" s="206"/>
      <c r="K1207" s="206" t="s">
        <v>1116</v>
      </c>
      <c r="L1207" s="206"/>
      <c r="M1207" s="206" t="s">
        <v>1127</v>
      </c>
      <c r="N1207" s="206"/>
      <c r="O1207" s="206" t="s">
        <v>1317</v>
      </c>
      <c r="P1207" s="206"/>
      <c r="Q1207" s="206" t="s">
        <v>304</v>
      </c>
      <c r="R1207" s="206"/>
      <c r="S1207" s="213">
        <v>250</v>
      </c>
      <c r="T1207" s="206"/>
      <c r="U1207" s="213">
        <f>ROUND(U1206+S1207,5)</f>
        <v>8951.24</v>
      </c>
    </row>
    <row r="1208" spans="1:21" x14ac:dyDescent="0.25">
      <c r="A1208" s="206"/>
      <c r="B1208" s="206"/>
      <c r="C1208" s="206" t="s">
        <v>808</v>
      </c>
      <c r="D1208" s="206"/>
      <c r="E1208" s="206"/>
      <c r="F1208" s="206"/>
      <c r="G1208" s="206"/>
      <c r="H1208" s="206"/>
      <c r="I1208" s="228"/>
      <c r="J1208" s="206"/>
      <c r="K1208" s="206"/>
      <c r="L1208" s="206"/>
      <c r="M1208" s="206"/>
      <c r="N1208" s="206"/>
      <c r="O1208" s="206"/>
      <c r="P1208" s="206"/>
      <c r="Q1208" s="206"/>
      <c r="R1208" s="206"/>
      <c r="S1208" s="211">
        <f>ROUND(SUM(S1205:S1207),5)</f>
        <v>261.25</v>
      </c>
      <c r="T1208" s="206"/>
      <c r="U1208" s="211">
        <f>U1207</f>
        <v>8951.24</v>
      </c>
    </row>
    <row r="1209" spans="1:21" x14ac:dyDescent="0.25">
      <c r="A1209" s="203"/>
      <c r="B1209" s="203"/>
      <c r="C1209" s="203" t="s">
        <v>232</v>
      </c>
      <c r="D1209" s="203"/>
      <c r="E1209" s="203"/>
      <c r="F1209" s="203"/>
      <c r="G1209" s="203"/>
      <c r="H1209" s="203"/>
      <c r="I1209" s="227"/>
      <c r="J1209" s="203"/>
      <c r="K1209" s="203"/>
      <c r="L1209" s="203"/>
      <c r="M1209" s="203"/>
      <c r="N1209" s="203"/>
      <c r="O1209" s="203"/>
      <c r="P1209" s="203"/>
      <c r="Q1209" s="203"/>
      <c r="R1209" s="203"/>
      <c r="S1209" s="229"/>
      <c r="T1209" s="203"/>
      <c r="U1209" s="229">
        <v>0</v>
      </c>
    </row>
    <row r="1210" spans="1:21" x14ac:dyDescent="0.25">
      <c r="A1210" s="206"/>
      <c r="B1210" s="206"/>
      <c r="C1210" s="206" t="s">
        <v>809</v>
      </c>
      <c r="D1210" s="206"/>
      <c r="E1210" s="206"/>
      <c r="F1210" s="206"/>
      <c r="G1210" s="206"/>
      <c r="H1210" s="206"/>
      <c r="I1210" s="228"/>
      <c r="J1210" s="206"/>
      <c r="K1210" s="206"/>
      <c r="L1210" s="206"/>
      <c r="M1210" s="206"/>
      <c r="N1210" s="206"/>
      <c r="O1210" s="206"/>
      <c r="P1210" s="206"/>
      <c r="Q1210" s="206"/>
      <c r="R1210" s="206"/>
      <c r="S1210" s="211"/>
      <c r="T1210" s="206"/>
      <c r="U1210" s="211">
        <f>U1209</f>
        <v>0</v>
      </c>
    </row>
    <row r="1211" spans="1:21" x14ac:dyDescent="0.25">
      <c r="A1211" s="203"/>
      <c r="B1211" s="203"/>
      <c r="C1211" s="203" t="s">
        <v>1621</v>
      </c>
      <c r="D1211" s="203"/>
      <c r="E1211" s="203"/>
      <c r="F1211" s="203"/>
      <c r="G1211" s="203"/>
      <c r="H1211" s="203"/>
      <c r="I1211" s="227"/>
      <c r="J1211" s="203"/>
      <c r="K1211" s="203"/>
      <c r="L1211" s="203"/>
      <c r="M1211" s="203"/>
      <c r="N1211" s="203"/>
      <c r="O1211" s="203"/>
      <c r="P1211" s="203"/>
      <c r="Q1211" s="203"/>
      <c r="R1211" s="203"/>
      <c r="S1211" s="229"/>
      <c r="T1211" s="203"/>
      <c r="U1211" s="229">
        <v>0</v>
      </c>
    </row>
    <row r="1212" spans="1:21" ht="15.75" thickBot="1" x14ac:dyDescent="0.3">
      <c r="A1212" s="222"/>
      <c r="B1212" s="222"/>
      <c r="C1212" s="222"/>
      <c r="D1212" s="222"/>
      <c r="E1212" s="206"/>
      <c r="F1212" s="206"/>
      <c r="G1212" s="206" t="s">
        <v>380</v>
      </c>
      <c r="H1212" s="206"/>
      <c r="I1212" s="228">
        <v>43555</v>
      </c>
      <c r="J1212" s="206"/>
      <c r="K1212" s="206" t="s">
        <v>1207</v>
      </c>
      <c r="L1212" s="206"/>
      <c r="M1212" s="206" t="s">
        <v>1625</v>
      </c>
      <c r="N1212" s="206"/>
      <c r="O1212" s="206" t="s">
        <v>1624</v>
      </c>
      <c r="P1212" s="206"/>
      <c r="Q1212" s="206" t="s">
        <v>267</v>
      </c>
      <c r="R1212" s="206"/>
      <c r="S1212" s="213">
        <v>199.6</v>
      </c>
      <c r="T1212" s="206"/>
      <c r="U1212" s="213">
        <f>ROUND(U1211+S1212,5)</f>
        <v>199.6</v>
      </c>
    </row>
    <row r="1213" spans="1:21" x14ac:dyDescent="0.25">
      <c r="A1213" s="206"/>
      <c r="B1213" s="206"/>
      <c r="C1213" s="206" t="s">
        <v>1626</v>
      </c>
      <c r="D1213" s="206"/>
      <c r="E1213" s="206"/>
      <c r="F1213" s="206"/>
      <c r="G1213" s="206"/>
      <c r="H1213" s="206"/>
      <c r="I1213" s="228"/>
      <c r="J1213" s="206"/>
      <c r="K1213" s="206"/>
      <c r="L1213" s="206"/>
      <c r="M1213" s="206"/>
      <c r="N1213" s="206"/>
      <c r="O1213" s="206"/>
      <c r="P1213" s="206"/>
      <c r="Q1213" s="206"/>
      <c r="R1213" s="206"/>
      <c r="S1213" s="211">
        <f>ROUND(SUM(S1211:S1212),5)</f>
        <v>199.6</v>
      </c>
      <c r="T1213" s="206"/>
      <c r="U1213" s="211">
        <f>U1212</f>
        <v>199.6</v>
      </c>
    </row>
    <row r="1214" spans="1:21" x14ac:dyDescent="0.25">
      <c r="A1214" s="203"/>
      <c r="B1214" s="203"/>
      <c r="C1214" s="203" t="s">
        <v>233</v>
      </c>
      <c r="D1214" s="203"/>
      <c r="E1214" s="203"/>
      <c r="F1214" s="203"/>
      <c r="G1214" s="203"/>
      <c r="H1214" s="203"/>
      <c r="I1214" s="227"/>
      <c r="J1214" s="203"/>
      <c r="K1214" s="203"/>
      <c r="L1214" s="203"/>
      <c r="M1214" s="203"/>
      <c r="N1214" s="203"/>
      <c r="O1214" s="203"/>
      <c r="P1214" s="203"/>
      <c r="Q1214" s="203"/>
      <c r="R1214" s="203"/>
      <c r="S1214" s="229"/>
      <c r="T1214" s="203"/>
      <c r="U1214" s="229">
        <v>14468.67</v>
      </c>
    </row>
    <row r="1215" spans="1:21" x14ac:dyDescent="0.25">
      <c r="A1215" s="206"/>
      <c r="B1215" s="206"/>
      <c r="C1215" s="206"/>
      <c r="D1215" s="206"/>
      <c r="E1215" s="206"/>
      <c r="F1215" s="206"/>
      <c r="G1215" s="206" t="s">
        <v>460</v>
      </c>
      <c r="H1215" s="206"/>
      <c r="I1215" s="228">
        <v>43528</v>
      </c>
      <c r="J1215" s="206"/>
      <c r="K1215" s="206" t="s">
        <v>1031</v>
      </c>
      <c r="L1215" s="206"/>
      <c r="M1215" s="206" t="s">
        <v>461</v>
      </c>
      <c r="N1215" s="206"/>
      <c r="O1215" s="206" t="s">
        <v>1405</v>
      </c>
      <c r="P1215" s="206"/>
      <c r="Q1215" s="206" t="s">
        <v>324</v>
      </c>
      <c r="R1215" s="206"/>
      <c r="S1215" s="211">
        <v>14.16</v>
      </c>
      <c r="T1215" s="206"/>
      <c r="U1215" s="211">
        <f t="shared" ref="U1215:U1220" si="25">ROUND(U1214+S1215,5)</f>
        <v>14482.83</v>
      </c>
    </row>
    <row r="1216" spans="1:21" x14ac:dyDescent="0.25">
      <c r="A1216" s="206"/>
      <c r="B1216" s="206"/>
      <c r="C1216" s="206"/>
      <c r="D1216" s="206"/>
      <c r="E1216" s="206"/>
      <c r="F1216" s="206"/>
      <c r="G1216" s="206" t="s">
        <v>460</v>
      </c>
      <c r="H1216" s="206"/>
      <c r="I1216" s="228">
        <v>43529</v>
      </c>
      <c r="J1216" s="206"/>
      <c r="K1216" s="206" t="s">
        <v>1031</v>
      </c>
      <c r="L1216" s="206"/>
      <c r="M1216" s="206" t="s">
        <v>381</v>
      </c>
      <c r="N1216" s="206"/>
      <c r="O1216" s="206" t="s">
        <v>1406</v>
      </c>
      <c r="P1216" s="206"/>
      <c r="Q1216" s="206" t="s">
        <v>324</v>
      </c>
      <c r="R1216" s="206"/>
      <c r="S1216" s="211">
        <v>154.24</v>
      </c>
      <c r="T1216" s="206"/>
      <c r="U1216" s="211">
        <f t="shared" si="25"/>
        <v>14637.07</v>
      </c>
    </row>
    <row r="1217" spans="1:21" x14ac:dyDescent="0.25">
      <c r="A1217" s="206"/>
      <c r="B1217" s="206"/>
      <c r="C1217" s="206"/>
      <c r="D1217" s="206"/>
      <c r="E1217" s="206"/>
      <c r="F1217" s="206"/>
      <c r="G1217" s="206" t="s">
        <v>460</v>
      </c>
      <c r="H1217" s="206"/>
      <c r="I1217" s="228">
        <v>43535</v>
      </c>
      <c r="J1217" s="206"/>
      <c r="K1217" s="206" t="s">
        <v>1143</v>
      </c>
      <c r="L1217" s="206"/>
      <c r="M1217" s="206" t="s">
        <v>1415</v>
      </c>
      <c r="N1217" s="206"/>
      <c r="O1217" s="206" t="s">
        <v>1416</v>
      </c>
      <c r="P1217" s="206"/>
      <c r="Q1217" s="206" t="s">
        <v>324</v>
      </c>
      <c r="R1217" s="206"/>
      <c r="S1217" s="211">
        <v>7.5</v>
      </c>
      <c r="T1217" s="206"/>
      <c r="U1217" s="211">
        <f t="shared" si="25"/>
        <v>14644.57</v>
      </c>
    </row>
    <row r="1218" spans="1:21" x14ac:dyDescent="0.25">
      <c r="A1218" s="206"/>
      <c r="B1218" s="206"/>
      <c r="C1218" s="206"/>
      <c r="D1218" s="206"/>
      <c r="E1218" s="206"/>
      <c r="F1218" s="206"/>
      <c r="G1218" s="206" t="s">
        <v>460</v>
      </c>
      <c r="H1218" s="206"/>
      <c r="I1218" s="228">
        <v>43544</v>
      </c>
      <c r="J1218" s="206"/>
      <c r="K1218" s="206" t="s">
        <v>1143</v>
      </c>
      <c r="L1218" s="206"/>
      <c r="M1218" s="206" t="s">
        <v>461</v>
      </c>
      <c r="N1218" s="206"/>
      <c r="O1218" s="206" t="s">
        <v>1418</v>
      </c>
      <c r="P1218" s="206"/>
      <c r="Q1218" s="206" t="s">
        <v>324</v>
      </c>
      <c r="R1218" s="206"/>
      <c r="S1218" s="211">
        <v>2.99</v>
      </c>
      <c r="T1218" s="206"/>
      <c r="U1218" s="211">
        <f t="shared" si="25"/>
        <v>14647.56</v>
      </c>
    </row>
    <row r="1219" spans="1:21" x14ac:dyDescent="0.25">
      <c r="A1219" s="206"/>
      <c r="B1219" s="206"/>
      <c r="C1219" s="206"/>
      <c r="D1219" s="206"/>
      <c r="E1219" s="206"/>
      <c r="F1219" s="206"/>
      <c r="G1219" s="206" t="s">
        <v>380</v>
      </c>
      <c r="H1219" s="206"/>
      <c r="I1219" s="228">
        <v>43555</v>
      </c>
      <c r="J1219" s="206"/>
      <c r="K1219" s="206" t="s">
        <v>1227</v>
      </c>
      <c r="L1219" s="206"/>
      <c r="M1219" s="206" t="s">
        <v>1041</v>
      </c>
      <c r="N1219" s="206"/>
      <c r="O1219" s="206" t="s">
        <v>1044</v>
      </c>
      <c r="P1219" s="206"/>
      <c r="Q1219" s="206" t="s">
        <v>304</v>
      </c>
      <c r="R1219" s="206"/>
      <c r="S1219" s="211">
        <v>149.58000000000001</v>
      </c>
      <c r="T1219" s="206"/>
      <c r="U1219" s="211">
        <f t="shared" si="25"/>
        <v>14797.14</v>
      </c>
    </row>
    <row r="1220" spans="1:21" ht="15.75" thickBot="1" x14ac:dyDescent="0.3">
      <c r="A1220" s="206"/>
      <c r="B1220" s="206"/>
      <c r="C1220" s="206"/>
      <c r="D1220" s="206"/>
      <c r="E1220" s="206"/>
      <c r="F1220" s="206"/>
      <c r="G1220" s="206" t="s">
        <v>380</v>
      </c>
      <c r="H1220" s="206"/>
      <c r="I1220" s="228">
        <v>43555</v>
      </c>
      <c r="J1220" s="206"/>
      <c r="K1220" s="206" t="s">
        <v>1196</v>
      </c>
      <c r="L1220" s="206"/>
      <c r="M1220" s="206" t="s">
        <v>1029</v>
      </c>
      <c r="N1220" s="206"/>
      <c r="O1220" s="206" t="s">
        <v>1475</v>
      </c>
      <c r="P1220" s="206"/>
      <c r="Q1220" s="206" t="s">
        <v>110</v>
      </c>
      <c r="R1220" s="206"/>
      <c r="S1220" s="213">
        <v>20</v>
      </c>
      <c r="T1220" s="206"/>
      <c r="U1220" s="213">
        <f t="shared" si="25"/>
        <v>14817.14</v>
      </c>
    </row>
    <row r="1221" spans="1:21" x14ac:dyDescent="0.25">
      <c r="A1221" s="206"/>
      <c r="B1221" s="206"/>
      <c r="C1221" s="206" t="s">
        <v>810</v>
      </c>
      <c r="D1221" s="206"/>
      <c r="E1221" s="206"/>
      <c r="F1221" s="206"/>
      <c r="G1221" s="206"/>
      <c r="H1221" s="206"/>
      <c r="I1221" s="228"/>
      <c r="J1221" s="206"/>
      <c r="K1221" s="206"/>
      <c r="L1221" s="206"/>
      <c r="M1221" s="206"/>
      <c r="N1221" s="206"/>
      <c r="O1221" s="206"/>
      <c r="P1221" s="206"/>
      <c r="Q1221" s="206"/>
      <c r="R1221" s="206"/>
      <c r="S1221" s="211">
        <f>ROUND(SUM(S1214:S1220),5)</f>
        <v>348.47</v>
      </c>
      <c r="T1221" s="206"/>
      <c r="U1221" s="211">
        <f>U1220</f>
        <v>14817.14</v>
      </c>
    </row>
    <row r="1222" spans="1:21" x14ac:dyDescent="0.25">
      <c r="A1222" s="203"/>
      <c r="B1222" s="203"/>
      <c r="C1222" s="203" t="s">
        <v>234</v>
      </c>
      <c r="D1222" s="203"/>
      <c r="E1222" s="203"/>
      <c r="F1222" s="203"/>
      <c r="G1222" s="203"/>
      <c r="H1222" s="203"/>
      <c r="I1222" s="227"/>
      <c r="J1222" s="203"/>
      <c r="K1222" s="203"/>
      <c r="L1222" s="203"/>
      <c r="M1222" s="203"/>
      <c r="N1222" s="203"/>
      <c r="O1222" s="203"/>
      <c r="P1222" s="203"/>
      <c r="Q1222" s="203"/>
      <c r="R1222" s="203"/>
      <c r="S1222" s="229"/>
      <c r="T1222" s="203"/>
      <c r="U1222" s="229">
        <v>6581</v>
      </c>
    </row>
    <row r="1223" spans="1:21" x14ac:dyDescent="0.25">
      <c r="A1223" s="206"/>
      <c r="B1223" s="206"/>
      <c r="C1223" s="206"/>
      <c r="D1223" s="206"/>
      <c r="E1223" s="206"/>
      <c r="F1223" s="206"/>
      <c r="G1223" s="206" t="s">
        <v>383</v>
      </c>
      <c r="H1223" s="206"/>
      <c r="I1223" s="228">
        <v>43535</v>
      </c>
      <c r="J1223" s="206"/>
      <c r="K1223" s="206" t="s">
        <v>386</v>
      </c>
      <c r="L1223" s="206"/>
      <c r="M1223" s="206" t="s">
        <v>388</v>
      </c>
      <c r="N1223" s="206"/>
      <c r="O1223" s="206" t="s">
        <v>1186</v>
      </c>
      <c r="P1223" s="206"/>
      <c r="Q1223" s="206" t="s">
        <v>290</v>
      </c>
      <c r="R1223" s="206"/>
      <c r="S1223" s="211">
        <v>121</v>
      </c>
      <c r="T1223" s="206"/>
      <c r="U1223" s="211">
        <f>ROUND(U1222+S1223,5)</f>
        <v>6702</v>
      </c>
    </row>
    <row r="1224" spans="1:21" ht="15.75" thickBot="1" x14ac:dyDescent="0.3">
      <c r="A1224" s="206"/>
      <c r="B1224" s="206"/>
      <c r="C1224" s="206"/>
      <c r="D1224" s="206"/>
      <c r="E1224" s="206"/>
      <c r="F1224" s="206"/>
      <c r="G1224" s="206" t="s">
        <v>383</v>
      </c>
      <c r="H1224" s="206"/>
      <c r="I1224" s="228">
        <v>43535</v>
      </c>
      <c r="J1224" s="206"/>
      <c r="K1224" s="206" t="s">
        <v>386</v>
      </c>
      <c r="L1224" s="206"/>
      <c r="M1224" s="206" t="s">
        <v>388</v>
      </c>
      <c r="N1224" s="206"/>
      <c r="O1224" s="206" t="s">
        <v>1248</v>
      </c>
      <c r="P1224" s="206"/>
      <c r="Q1224" s="206" t="s">
        <v>296</v>
      </c>
      <c r="R1224" s="206"/>
      <c r="S1224" s="213">
        <v>710.5</v>
      </c>
      <c r="T1224" s="206"/>
      <c r="U1224" s="213">
        <f>ROUND(U1223+S1224,5)</f>
        <v>7412.5</v>
      </c>
    </row>
    <row r="1225" spans="1:21" x14ac:dyDescent="0.25">
      <c r="A1225" s="206"/>
      <c r="B1225" s="206"/>
      <c r="C1225" s="206" t="s">
        <v>811</v>
      </c>
      <c r="D1225" s="206"/>
      <c r="E1225" s="206"/>
      <c r="F1225" s="206"/>
      <c r="G1225" s="206"/>
      <c r="H1225" s="206"/>
      <c r="I1225" s="228"/>
      <c r="J1225" s="206"/>
      <c r="K1225" s="206"/>
      <c r="L1225" s="206"/>
      <c r="M1225" s="206"/>
      <c r="N1225" s="206"/>
      <c r="O1225" s="206"/>
      <c r="P1225" s="206"/>
      <c r="Q1225" s="206"/>
      <c r="R1225" s="206"/>
      <c r="S1225" s="211">
        <f>ROUND(SUM(S1222:S1224),5)</f>
        <v>831.5</v>
      </c>
      <c r="T1225" s="206"/>
      <c r="U1225" s="211">
        <f>U1224</f>
        <v>7412.5</v>
      </c>
    </row>
    <row r="1226" spans="1:21" x14ac:dyDescent="0.25">
      <c r="A1226" s="203"/>
      <c r="B1226" s="203"/>
      <c r="C1226" s="203" t="s">
        <v>812</v>
      </c>
      <c r="D1226" s="203"/>
      <c r="E1226" s="203"/>
      <c r="F1226" s="203"/>
      <c r="G1226" s="203"/>
      <c r="H1226" s="203"/>
      <c r="I1226" s="227"/>
      <c r="J1226" s="203"/>
      <c r="K1226" s="203"/>
      <c r="L1226" s="203"/>
      <c r="M1226" s="203"/>
      <c r="N1226" s="203"/>
      <c r="O1226" s="203"/>
      <c r="P1226" s="203"/>
      <c r="Q1226" s="203"/>
      <c r="R1226" s="203"/>
      <c r="S1226" s="229"/>
      <c r="T1226" s="203"/>
      <c r="U1226" s="229">
        <v>0</v>
      </c>
    </row>
    <row r="1227" spans="1:21" ht="15.75" thickBot="1" x14ac:dyDescent="0.3">
      <c r="A1227" s="206"/>
      <c r="B1227" s="206"/>
      <c r="C1227" s="206" t="s">
        <v>813</v>
      </c>
      <c r="D1227" s="206"/>
      <c r="E1227" s="206"/>
      <c r="F1227" s="206"/>
      <c r="G1227" s="206"/>
      <c r="H1227" s="206"/>
      <c r="I1227" s="228"/>
      <c r="J1227" s="206"/>
      <c r="K1227" s="206"/>
      <c r="L1227" s="206"/>
      <c r="M1227" s="206"/>
      <c r="N1227" s="206"/>
      <c r="O1227" s="206"/>
      <c r="P1227" s="206"/>
      <c r="Q1227" s="206"/>
      <c r="R1227" s="206"/>
      <c r="S1227" s="213"/>
      <c r="T1227" s="206"/>
      <c r="U1227" s="213">
        <f>U1226</f>
        <v>0</v>
      </c>
    </row>
    <row r="1228" spans="1:21" x14ac:dyDescent="0.25">
      <c r="A1228" s="206"/>
      <c r="B1228" s="206" t="s">
        <v>235</v>
      </c>
      <c r="C1228" s="206"/>
      <c r="D1228" s="206"/>
      <c r="E1228" s="206"/>
      <c r="F1228" s="206"/>
      <c r="G1228" s="206"/>
      <c r="H1228" s="206"/>
      <c r="I1228" s="228"/>
      <c r="J1228" s="206"/>
      <c r="K1228" s="206"/>
      <c r="L1228" s="206"/>
      <c r="M1228" s="206"/>
      <c r="N1228" s="206"/>
      <c r="O1228" s="206"/>
      <c r="P1228" s="206"/>
      <c r="Q1228" s="206"/>
      <c r="R1228" s="206"/>
      <c r="S1228" s="211">
        <f>ROUND(S1063+S1065+S1067+S1070+S1072+S1074+S1079+S1084+S1089+S1095+S1103+S1106+S1112+S1131+S1148+S1163+S1169+S1171+S1173+S1180+S1184+S1201+S1204+S1208+S1210+S1213+S1221+S1225+S1227,5)</f>
        <v>84648.24</v>
      </c>
      <c r="T1228" s="206"/>
      <c r="U1228" s="211">
        <f>ROUND(U1063+U1065+U1067+U1070+U1072+U1074+U1079+U1084+U1089+U1095+U1103+U1106+U1112+U1131+U1148+U1163+U1169+U1171+U1173+U1180+U1184+U1201+U1204+U1208+U1210+U1213+U1221+U1225+U1227,5)</f>
        <v>559363.67000000004</v>
      </c>
    </row>
    <row r="1229" spans="1:21" x14ac:dyDescent="0.25">
      <c r="A1229" s="203"/>
      <c r="B1229" s="203" t="s">
        <v>236</v>
      </c>
      <c r="C1229" s="203"/>
      <c r="D1229" s="203"/>
      <c r="E1229" s="203"/>
      <c r="F1229" s="203"/>
      <c r="G1229" s="203"/>
      <c r="H1229" s="203"/>
      <c r="I1229" s="227"/>
      <c r="J1229" s="203"/>
      <c r="K1229" s="203"/>
      <c r="L1229" s="203"/>
      <c r="M1229" s="203"/>
      <c r="N1229" s="203"/>
      <c r="O1229" s="203"/>
      <c r="P1229" s="203"/>
      <c r="Q1229" s="203"/>
      <c r="R1229" s="203"/>
      <c r="S1229" s="229"/>
      <c r="T1229" s="203"/>
      <c r="U1229" s="229">
        <v>52529.3</v>
      </c>
    </row>
    <row r="1230" spans="1:21" x14ac:dyDescent="0.25">
      <c r="A1230" s="203"/>
      <c r="B1230" s="203"/>
      <c r="C1230" s="203" t="s">
        <v>237</v>
      </c>
      <c r="D1230" s="203"/>
      <c r="E1230" s="203"/>
      <c r="F1230" s="203"/>
      <c r="G1230" s="203"/>
      <c r="H1230" s="203"/>
      <c r="I1230" s="227"/>
      <c r="J1230" s="203"/>
      <c r="K1230" s="203"/>
      <c r="L1230" s="203"/>
      <c r="M1230" s="203"/>
      <c r="N1230" s="203"/>
      <c r="O1230" s="203"/>
      <c r="P1230" s="203"/>
      <c r="Q1230" s="203"/>
      <c r="R1230" s="203"/>
      <c r="S1230" s="229"/>
      <c r="T1230" s="203"/>
      <c r="U1230" s="229">
        <v>49500</v>
      </c>
    </row>
    <row r="1231" spans="1:21" ht="15.75" thickBot="1" x14ac:dyDescent="0.3">
      <c r="A1231" s="222"/>
      <c r="B1231" s="222"/>
      <c r="C1231" s="222"/>
      <c r="D1231" s="222"/>
      <c r="E1231" s="206"/>
      <c r="F1231" s="206"/>
      <c r="G1231" s="206" t="s">
        <v>457</v>
      </c>
      <c r="H1231" s="206"/>
      <c r="I1231" s="228">
        <v>43529</v>
      </c>
      <c r="J1231" s="206"/>
      <c r="K1231" s="206" t="s">
        <v>1341</v>
      </c>
      <c r="L1231" s="206"/>
      <c r="M1231" s="206" t="s">
        <v>349</v>
      </c>
      <c r="N1231" s="206"/>
      <c r="O1231" s="206" t="s">
        <v>1342</v>
      </c>
      <c r="P1231" s="206"/>
      <c r="Q1231" s="206" t="s">
        <v>321</v>
      </c>
      <c r="R1231" s="206"/>
      <c r="S1231" s="213">
        <v>5500</v>
      </c>
      <c r="T1231" s="206"/>
      <c r="U1231" s="213">
        <f>ROUND(U1230+S1231,5)</f>
        <v>55000</v>
      </c>
    </row>
    <row r="1232" spans="1:21" x14ac:dyDescent="0.25">
      <c r="A1232" s="206"/>
      <c r="B1232" s="206"/>
      <c r="C1232" s="206" t="s">
        <v>814</v>
      </c>
      <c r="D1232" s="206"/>
      <c r="E1232" s="206"/>
      <c r="F1232" s="206"/>
      <c r="G1232" s="206"/>
      <c r="H1232" s="206"/>
      <c r="I1232" s="228"/>
      <c r="J1232" s="206"/>
      <c r="K1232" s="206"/>
      <c r="L1232" s="206"/>
      <c r="M1232" s="206"/>
      <c r="N1232" s="206"/>
      <c r="O1232" s="206"/>
      <c r="P1232" s="206"/>
      <c r="Q1232" s="206"/>
      <c r="R1232" s="206"/>
      <c r="S1232" s="211">
        <f>ROUND(SUM(S1230:S1231),5)</f>
        <v>5500</v>
      </c>
      <c r="T1232" s="206"/>
      <c r="U1232" s="211">
        <f>U1231</f>
        <v>55000</v>
      </c>
    </row>
    <row r="1233" spans="1:21" x14ac:dyDescent="0.25">
      <c r="A1233" s="203"/>
      <c r="B1233" s="203"/>
      <c r="C1233" s="203" t="s">
        <v>815</v>
      </c>
      <c r="D1233" s="203"/>
      <c r="E1233" s="203"/>
      <c r="F1233" s="203"/>
      <c r="G1233" s="203"/>
      <c r="H1233" s="203"/>
      <c r="I1233" s="227"/>
      <c r="J1233" s="203"/>
      <c r="K1233" s="203"/>
      <c r="L1233" s="203"/>
      <c r="M1233" s="203"/>
      <c r="N1233" s="203"/>
      <c r="O1233" s="203"/>
      <c r="P1233" s="203"/>
      <c r="Q1233" s="203"/>
      <c r="R1233" s="203"/>
      <c r="S1233" s="229"/>
      <c r="T1233" s="203"/>
      <c r="U1233" s="229">
        <v>0</v>
      </c>
    </row>
    <row r="1234" spans="1:21" x14ac:dyDescent="0.25">
      <c r="A1234" s="206"/>
      <c r="B1234" s="206"/>
      <c r="C1234" s="206" t="s">
        <v>816</v>
      </c>
      <c r="D1234" s="206"/>
      <c r="E1234" s="206"/>
      <c r="F1234" s="206"/>
      <c r="G1234" s="206"/>
      <c r="H1234" s="206"/>
      <c r="I1234" s="228"/>
      <c r="J1234" s="206"/>
      <c r="K1234" s="206"/>
      <c r="L1234" s="206"/>
      <c r="M1234" s="206"/>
      <c r="N1234" s="206"/>
      <c r="O1234" s="206"/>
      <c r="P1234" s="206"/>
      <c r="Q1234" s="206"/>
      <c r="R1234" s="206"/>
      <c r="S1234" s="211"/>
      <c r="T1234" s="206"/>
      <c r="U1234" s="211">
        <f>U1233</f>
        <v>0</v>
      </c>
    </row>
    <row r="1235" spans="1:21" x14ac:dyDescent="0.25">
      <c r="A1235" s="203"/>
      <c r="B1235" s="203"/>
      <c r="C1235" s="203" t="s">
        <v>238</v>
      </c>
      <c r="D1235" s="203"/>
      <c r="E1235" s="203"/>
      <c r="F1235" s="203"/>
      <c r="G1235" s="203"/>
      <c r="H1235" s="203"/>
      <c r="I1235" s="227"/>
      <c r="J1235" s="203"/>
      <c r="K1235" s="203"/>
      <c r="L1235" s="203"/>
      <c r="M1235" s="203"/>
      <c r="N1235" s="203"/>
      <c r="O1235" s="203"/>
      <c r="P1235" s="203"/>
      <c r="Q1235" s="203"/>
      <c r="R1235" s="203"/>
      <c r="S1235" s="229"/>
      <c r="T1235" s="203"/>
      <c r="U1235" s="229">
        <v>3029.3</v>
      </c>
    </row>
    <row r="1236" spans="1:21" x14ac:dyDescent="0.25">
      <c r="A1236" s="206"/>
      <c r="B1236" s="206"/>
      <c r="C1236" s="206"/>
      <c r="D1236" s="206"/>
      <c r="E1236" s="206"/>
      <c r="F1236" s="206"/>
      <c r="G1236" s="206" t="s">
        <v>457</v>
      </c>
      <c r="H1236" s="206"/>
      <c r="I1236" s="228">
        <v>43546</v>
      </c>
      <c r="J1236" s="206"/>
      <c r="K1236" s="206" t="s">
        <v>1380</v>
      </c>
      <c r="L1236" s="206"/>
      <c r="M1236" s="206" t="s">
        <v>350</v>
      </c>
      <c r="N1236" s="206"/>
      <c r="O1236" s="206" t="s">
        <v>1381</v>
      </c>
      <c r="P1236" s="206"/>
      <c r="Q1236" s="206" t="s">
        <v>321</v>
      </c>
      <c r="R1236" s="206"/>
      <c r="S1236" s="211">
        <v>400</v>
      </c>
      <c r="T1236" s="206"/>
      <c r="U1236" s="211">
        <f>ROUND(U1235+S1236,5)</f>
        <v>3429.3</v>
      </c>
    </row>
    <row r="1237" spans="1:21" ht="15.75" thickBot="1" x14ac:dyDescent="0.3">
      <c r="A1237" s="206"/>
      <c r="B1237" s="206"/>
      <c r="C1237" s="206"/>
      <c r="D1237" s="206"/>
      <c r="E1237" s="206"/>
      <c r="F1237" s="206"/>
      <c r="G1237" s="206" t="s">
        <v>380</v>
      </c>
      <c r="H1237" s="206"/>
      <c r="I1237" s="228">
        <v>43555</v>
      </c>
      <c r="J1237" s="206"/>
      <c r="K1237" s="206" t="s">
        <v>1227</v>
      </c>
      <c r="L1237" s="206"/>
      <c r="M1237" s="206" t="s">
        <v>1038</v>
      </c>
      <c r="N1237" s="206"/>
      <c r="O1237" s="206" t="s">
        <v>1058</v>
      </c>
      <c r="P1237" s="206"/>
      <c r="Q1237" s="206" t="s">
        <v>304</v>
      </c>
      <c r="R1237" s="206"/>
      <c r="S1237" s="213">
        <v>75</v>
      </c>
      <c r="T1237" s="206"/>
      <c r="U1237" s="213">
        <f>ROUND(U1236+S1237,5)</f>
        <v>3504.3</v>
      </c>
    </row>
    <row r="1238" spans="1:21" x14ac:dyDescent="0.25">
      <c r="A1238" s="206"/>
      <c r="B1238" s="206"/>
      <c r="C1238" s="206" t="s">
        <v>817</v>
      </c>
      <c r="D1238" s="206"/>
      <c r="E1238" s="206"/>
      <c r="F1238" s="206"/>
      <c r="G1238" s="206"/>
      <c r="H1238" s="206"/>
      <c r="I1238" s="228"/>
      <c r="J1238" s="206"/>
      <c r="K1238" s="206"/>
      <c r="L1238" s="206"/>
      <c r="M1238" s="206"/>
      <c r="N1238" s="206"/>
      <c r="O1238" s="206"/>
      <c r="P1238" s="206"/>
      <c r="Q1238" s="206"/>
      <c r="R1238" s="206"/>
      <c r="S1238" s="211">
        <f>ROUND(SUM(S1235:S1237),5)</f>
        <v>475</v>
      </c>
      <c r="T1238" s="206"/>
      <c r="U1238" s="211">
        <f>U1237</f>
        <v>3504.3</v>
      </c>
    </row>
    <row r="1239" spans="1:21" x14ac:dyDescent="0.25">
      <c r="A1239" s="203"/>
      <c r="B1239" s="203"/>
      <c r="C1239" s="203" t="s">
        <v>818</v>
      </c>
      <c r="D1239" s="203"/>
      <c r="E1239" s="203"/>
      <c r="F1239" s="203"/>
      <c r="G1239" s="203"/>
      <c r="H1239" s="203"/>
      <c r="I1239" s="227"/>
      <c r="J1239" s="203"/>
      <c r="K1239" s="203"/>
      <c r="L1239" s="203"/>
      <c r="M1239" s="203"/>
      <c r="N1239" s="203"/>
      <c r="O1239" s="203"/>
      <c r="P1239" s="203"/>
      <c r="Q1239" s="203"/>
      <c r="R1239" s="203"/>
      <c r="S1239" s="229"/>
      <c r="T1239" s="203"/>
      <c r="U1239" s="229">
        <v>0</v>
      </c>
    </row>
    <row r="1240" spans="1:21" ht="15.75" thickBot="1" x14ac:dyDescent="0.3">
      <c r="A1240" s="206"/>
      <c r="B1240" s="206"/>
      <c r="C1240" s="206" t="s">
        <v>819</v>
      </c>
      <c r="D1240" s="206"/>
      <c r="E1240" s="206"/>
      <c r="F1240" s="206"/>
      <c r="G1240" s="206"/>
      <c r="H1240" s="206"/>
      <c r="I1240" s="228"/>
      <c r="J1240" s="206"/>
      <c r="K1240" s="206"/>
      <c r="L1240" s="206"/>
      <c r="M1240" s="206"/>
      <c r="N1240" s="206"/>
      <c r="O1240" s="206"/>
      <c r="P1240" s="206"/>
      <c r="Q1240" s="206"/>
      <c r="R1240" s="206"/>
      <c r="S1240" s="213"/>
      <c r="T1240" s="206"/>
      <c r="U1240" s="213">
        <f>U1239</f>
        <v>0</v>
      </c>
    </row>
    <row r="1241" spans="1:21" x14ac:dyDescent="0.25">
      <c r="A1241" s="206"/>
      <c r="B1241" s="206" t="s">
        <v>239</v>
      </c>
      <c r="C1241" s="206"/>
      <c r="D1241" s="206"/>
      <c r="E1241" s="206"/>
      <c r="F1241" s="206"/>
      <c r="G1241" s="206"/>
      <c r="H1241" s="206"/>
      <c r="I1241" s="228"/>
      <c r="J1241" s="206"/>
      <c r="K1241" s="206"/>
      <c r="L1241" s="206"/>
      <c r="M1241" s="206"/>
      <c r="N1241" s="206"/>
      <c r="O1241" s="206"/>
      <c r="P1241" s="206"/>
      <c r="Q1241" s="206"/>
      <c r="R1241" s="206"/>
      <c r="S1241" s="211">
        <f>ROUND(S1232+S1234+S1238+S1240,5)</f>
        <v>5975</v>
      </c>
      <c r="T1241" s="206"/>
      <c r="U1241" s="211">
        <f>ROUND(U1232+U1234+U1238+U1240,5)</f>
        <v>58504.3</v>
      </c>
    </row>
    <row r="1242" spans="1:21" x14ac:dyDescent="0.25">
      <c r="A1242" s="203"/>
      <c r="B1242" s="203" t="s">
        <v>240</v>
      </c>
      <c r="C1242" s="203"/>
      <c r="D1242" s="203"/>
      <c r="E1242" s="203"/>
      <c r="F1242" s="203"/>
      <c r="G1242" s="203"/>
      <c r="H1242" s="203"/>
      <c r="I1242" s="227"/>
      <c r="J1242" s="203"/>
      <c r="K1242" s="203"/>
      <c r="L1242" s="203"/>
      <c r="M1242" s="203"/>
      <c r="N1242" s="203"/>
      <c r="O1242" s="203"/>
      <c r="P1242" s="203"/>
      <c r="Q1242" s="203"/>
      <c r="R1242" s="203"/>
      <c r="S1242" s="229"/>
      <c r="T1242" s="203"/>
      <c r="U1242" s="229">
        <v>394043.94</v>
      </c>
    </row>
    <row r="1243" spans="1:21" x14ac:dyDescent="0.25">
      <c r="A1243" s="203"/>
      <c r="B1243" s="203"/>
      <c r="C1243" s="203" t="s">
        <v>820</v>
      </c>
      <c r="D1243" s="203"/>
      <c r="E1243" s="203"/>
      <c r="F1243" s="203"/>
      <c r="G1243" s="203"/>
      <c r="H1243" s="203"/>
      <c r="I1243" s="227"/>
      <c r="J1243" s="203"/>
      <c r="K1243" s="203"/>
      <c r="L1243" s="203"/>
      <c r="M1243" s="203"/>
      <c r="N1243" s="203"/>
      <c r="O1243" s="203"/>
      <c r="P1243" s="203"/>
      <c r="Q1243" s="203"/>
      <c r="R1243" s="203"/>
      <c r="S1243" s="229"/>
      <c r="T1243" s="203"/>
      <c r="U1243" s="229">
        <v>0</v>
      </c>
    </row>
    <row r="1244" spans="1:21" x14ac:dyDescent="0.25">
      <c r="A1244" s="206"/>
      <c r="B1244" s="206"/>
      <c r="C1244" s="206" t="s">
        <v>821</v>
      </c>
      <c r="D1244" s="206"/>
      <c r="E1244" s="206"/>
      <c r="F1244" s="206"/>
      <c r="G1244" s="206"/>
      <c r="H1244" s="206"/>
      <c r="I1244" s="228"/>
      <c r="J1244" s="206"/>
      <c r="K1244" s="206"/>
      <c r="L1244" s="206"/>
      <c r="M1244" s="206"/>
      <c r="N1244" s="206"/>
      <c r="O1244" s="206"/>
      <c r="P1244" s="206"/>
      <c r="Q1244" s="206"/>
      <c r="R1244" s="206"/>
      <c r="S1244" s="211"/>
      <c r="T1244" s="206"/>
      <c r="U1244" s="211">
        <f>U1243</f>
        <v>0</v>
      </c>
    </row>
    <row r="1245" spans="1:21" x14ac:dyDescent="0.25">
      <c r="A1245" s="203"/>
      <c r="B1245" s="203"/>
      <c r="C1245" s="203" t="s">
        <v>822</v>
      </c>
      <c r="D1245" s="203"/>
      <c r="E1245" s="203"/>
      <c r="F1245" s="203"/>
      <c r="G1245" s="203"/>
      <c r="H1245" s="203"/>
      <c r="I1245" s="227"/>
      <c r="J1245" s="203"/>
      <c r="K1245" s="203"/>
      <c r="L1245" s="203"/>
      <c r="M1245" s="203"/>
      <c r="N1245" s="203"/>
      <c r="O1245" s="203"/>
      <c r="P1245" s="203"/>
      <c r="Q1245" s="203"/>
      <c r="R1245" s="203"/>
      <c r="S1245" s="229"/>
      <c r="T1245" s="203"/>
      <c r="U1245" s="229">
        <v>0</v>
      </c>
    </row>
    <row r="1246" spans="1:21" x14ac:dyDescent="0.25">
      <c r="A1246" s="206"/>
      <c r="B1246" s="206"/>
      <c r="C1246" s="206" t="s">
        <v>823</v>
      </c>
      <c r="D1246" s="206"/>
      <c r="E1246" s="206"/>
      <c r="F1246" s="206"/>
      <c r="G1246" s="206"/>
      <c r="H1246" s="206"/>
      <c r="I1246" s="228"/>
      <c r="J1246" s="206"/>
      <c r="K1246" s="206"/>
      <c r="L1246" s="206"/>
      <c r="M1246" s="206"/>
      <c r="N1246" s="206"/>
      <c r="O1246" s="206"/>
      <c r="P1246" s="206"/>
      <c r="Q1246" s="206"/>
      <c r="R1246" s="206"/>
      <c r="S1246" s="211"/>
      <c r="T1246" s="206"/>
      <c r="U1246" s="211">
        <f>U1245</f>
        <v>0</v>
      </c>
    </row>
    <row r="1247" spans="1:21" x14ac:dyDescent="0.25">
      <c r="A1247" s="203"/>
      <c r="B1247" s="203"/>
      <c r="C1247" s="203" t="s">
        <v>824</v>
      </c>
      <c r="D1247" s="203"/>
      <c r="E1247" s="203"/>
      <c r="F1247" s="203"/>
      <c r="G1247" s="203"/>
      <c r="H1247" s="203"/>
      <c r="I1247" s="227"/>
      <c r="J1247" s="203"/>
      <c r="K1247" s="203"/>
      <c r="L1247" s="203"/>
      <c r="M1247" s="203"/>
      <c r="N1247" s="203"/>
      <c r="O1247" s="203"/>
      <c r="P1247" s="203"/>
      <c r="Q1247" s="203"/>
      <c r="R1247" s="203"/>
      <c r="S1247" s="229"/>
      <c r="T1247" s="203"/>
      <c r="U1247" s="229">
        <v>0</v>
      </c>
    </row>
    <row r="1248" spans="1:21" x14ac:dyDescent="0.25">
      <c r="A1248" s="206"/>
      <c r="B1248" s="206"/>
      <c r="C1248" s="206" t="s">
        <v>825</v>
      </c>
      <c r="D1248" s="206"/>
      <c r="E1248" s="206"/>
      <c r="F1248" s="206"/>
      <c r="G1248" s="206"/>
      <c r="H1248" s="206"/>
      <c r="I1248" s="228"/>
      <c r="J1248" s="206"/>
      <c r="K1248" s="206"/>
      <c r="L1248" s="206"/>
      <c r="M1248" s="206"/>
      <c r="N1248" s="206"/>
      <c r="O1248" s="206"/>
      <c r="P1248" s="206"/>
      <c r="Q1248" s="206"/>
      <c r="R1248" s="206"/>
      <c r="S1248" s="211"/>
      <c r="T1248" s="206"/>
      <c r="U1248" s="211">
        <f>U1247</f>
        <v>0</v>
      </c>
    </row>
    <row r="1249" spans="1:21" x14ac:dyDescent="0.25">
      <c r="A1249" s="203"/>
      <c r="B1249" s="203"/>
      <c r="C1249" s="203" t="s">
        <v>241</v>
      </c>
      <c r="D1249" s="203"/>
      <c r="E1249" s="203"/>
      <c r="F1249" s="203"/>
      <c r="G1249" s="203"/>
      <c r="H1249" s="203"/>
      <c r="I1249" s="227"/>
      <c r="J1249" s="203"/>
      <c r="K1249" s="203"/>
      <c r="L1249" s="203"/>
      <c r="M1249" s="203"/>
      <c r="N1249" s="203"/>
      <c r="O1249" s="203"/>
      <c r="P1249" s="203"/>
      <c r="Q1249" s="203"/>
      <c r="R1249" s="203"/>
      <c r="S1249" s="229"/>
      <c r="T1249" s="203"/>
      <c r="U1249" s="229">
        <v>56308.25</v>
      </c>
    </row>
    <row r="1250" spans="1:21" x14ac:dyDescent="0.25">
      <c r="A1250" s="206"/>
      <c r="B1250" s="206"/>
      <c r="C1250" s="206"/>
      <c r="D1250" s="206"/>
      <c r="E1250" s="206"/>
      <c r="F1250" s="206"/>
      <c r="G1250" s="206" t="s">
        <v>457</v>
      </c>
      <c r="H1250" s="206"/>
      <c r="I1250" s="228">
        <v>43525</v>
      </c>
      <c r="J1250" s="206"/>
      <c r="K1250" s="206" t="s">
        <v>1318</v>
      </c>
      <c r="L1250" s="206"/>
      <c r="M1250" s="206" t="s">
        <v>1039</v>
      </c>
      <c r="N1250" s="206"/>
      <c r="O1250" s="206" t="s">
        <v>1553</v>
      </c>
      <c r="P1250" s="206"/>
      <c r="Q1250" s="206" t="s">
        <v>321</v>
      </c>
      <c r="R1250" s="206"/>
      <c r="S1250" s="211">
        <v>2160</v>
      </c>
      <c r="T1250" s="206"/>
      <c r="U1250" s="211">
        <f>ROUND(U1249+S1250,5)</f>
        <v>58468.25</v>
      </c>
    </row>
    <row r="1251" spans="1:21" x14ac:dyDescent="0.25">
      <c r="A1251" s="206"/>
      <c r="B1251" s="206"/>
      <c r="C1251" s="206"/>
      <c r="D1251" s="206"/>
      <c r="E1251" s="206"/>
      <c r="F1251" s="206"/>
      <c r="G1251" s="206" t="s">
        <v>457</v>
      </c>
      <c r="H1251" s="206"/>
      <c r="I1251" s="228">
        <v>43525</v>
      </c>
      <c r="J1251" s="206"/>
      <c r="K1251" s="206" t="s">
        <v>1318</v>
      </c>
      <c r="L1251" s="206"/>
      <c r="M1251" s="206" t="s">
        <v>1039</v>
      </c>
      <c r="N1251" s="206"/>
      <c r="O1251" s="206" t="s">
        <v>1554</v>
      </c>
      <c r="P1251" s="206"/>
      <c r="Q1251" s="206" t="s">
        <v>321</v>
      </c>
      <c r="R1251" s="206"/>
      <c r="S1251" s="211">
        <v>3078</v>
      </c>
      <c r="T1251" s="206"/>
      <c r="U1251" s="211">
        <f>ROUND(U1250+S1251,5)</f>
        <v>61546.25</v>
      </c>
    </row>
    <row r="1252" spans="1:21" x14ac:dyDescent="0.25">
      <c r="A1252" s="206"/>
      <c r="B1252" s="206"/>
      <c r="C1252" s="206"/>
      <c r="D1252" s="206"/>
      <c r="E1252" s="206"/>
      <c r="F1252" s="206"/>
      <c r="G1252" s="206" t="s">
        <v>457</v>
      </c>
      <c r="H1252" s="206"/>
      <c r="I1252" s="228">
        <v>43525</v>
      </c>
      <c r="J1252" s="206"/>
      <c r="K1252" s="206" t="s">
        <v>1328</v>
      </c>
      <c r="L1252" s="206"/>
      <c r="M1252" s="206" t="s">
        <v>389</v>
      </c>
      <c r="N1252" s="206"/>
      <c r="O1252" s="206" t="s">
        <v>1329</v>
      </c>
      <c r="P1252" s="206"/>
      <c r="Q1252" s="206" t="s">
        <v>321</v>
      </c>
      <c r="R1252" s="206"/>
      <c r="S1252" s="211">
        <v>1000</v>
      </c>
      <c r="T1252" s="206"/>
      <c r="U1252" s="211">
        <f>ROUND(U1251+S1252,5)</f>
        <v>62546.25</v>
      </c>
    </row>
    <row r="1253" spans="1:21" x14ac:dyDescent="0.25">
      <c r="A1253" s="206"/>
      <c r="B1253" s="206"/>
      <c r="C1253" s="206"/>
      <c r="D1253" s="206"/>
      <c r="E1253" s="206"/>
      <c r="F1253" s="206"/>
      <c r="G1253" s="206" t="s">
        <v>457</v>
      </c>
      <c r="H1253" s="206"/>
      <c r="I1253" s="228">
        <v>43555</v>
      </c>
      <c r="J1253" s="206"/>
      <c r="K1253" s="206" t="s">
        <v>1150</v>
      </c>
      <c r="L1253" s="206"/>
      <c r="M1253" s="206" t="s">
        <v>1039</v>
      </c>
      <c r="N1253" s="206"/>
      <c r="O1253" s="206" t="s">
        <v>1555</v>
      </c>
      <c r="P1253" s="206"/>
      <c r="Q1253" s="206" t="s">
        <v>321</v>
      </c>
      <c r="R1253" s="206"/>
      <c r="S1253" s="211">
        <v>2400</v>
      </c>
      <c r="T1253" s="206"/>
      <c r="U1253" s="211">
        <f>ROUND(U1252+S1253,5)</f>
        <v>64946.25</v>
      </c>
    </row>
    <row r="1254" spans="1:21" ht="15.75" thickBot="1" x14ac:dyDescent="0.3">
      <c r="A1254" s="206"/>
      <c r="B1254" s="206"/>
      <c r="C1254" s="206"/>
      <c r="D1254" s="206"/>
      <c r="E1254" s="206"/>
      <c r="F1254" s="206"/>
      <c r="G1254" s="206" t="s">
        <v>457</v>
      </c>
      <c r="H1254" s="206"/>
      <c r="I1254" s="228">
        <v>43555</v>
      </c>
      <c r="J1254" s="206"/>
      <c r="K1254" s="206" t="s">
        <v>1150</v>
      </c>
      <c r="L1254" s="206"/>
      <c r="M1254" s="206" t="s">
        <v>1039</v>
      </c>
      <c r="N1254" s="206"/>
      <c r="O1254" s="206" t="s">
        <v>1556</v>
      </c>
      <c r="P1254" s="206"/>
      <c r="Q1254" s="206" t="s">
        <v>321</v>
      </c>
      <c r="R1254" s="206"/>
      <c r="S1254" s="213">
        <v>3420</v>
      </c>
      <c r="T1254" s="206"/>
      <c r="U1254" s="213">
        <f>ROUND(U1253+S1254,5)</f>
        <v>68366.25</v>
      </c>
    </row>
    <row r="1255" spans="1:21" x14ac:dyDescent="0.25">
      <c r="A1255" s="206"/>
      <c r="B1255" s="206"/>
      <c r="C1255" s="206" t="s">
        <v>826</v>
      </c>
      <c r="D1255" s="206"/>
      <c r="E1255" s="206"/>
      <c r="F1255" s="206"/>
      <c r="G1255" s="206"/>
      <c r="H1255" s="206"/>
      <c r="I1255" s="228"/>
      <c r="J1255" s="206"/>
      <c r="K1255" s="206"/>
      <c r="L1255" s="206"/>
      <c r="M1255" s="206"/>
      <c r="N1255" s="206"/>
      <c r="O1255" s="206"/>
      <c r="P1255" s="206"/>
      <c r="Q1255" s="206"/>
      <c r="R1255" s="206"/>
      <c r="S1255" s="211">
        <f>ROUND(SUM(S1249:S1254),5)</f>
        <v>12058</v>
      </c>
      <c r="T1255" s="206"/>
      <c r="U1255" s="211">
        <f>U1254</f>
        <v>68366.25</v>
      </c>
    </row>
    <row r="1256" spans="1:21" x14ac:dyDescent="0.25">
      <c r="A1256" s="203"/>
      <c r="B1256" s="203"/>
      <c r="C1256" s="203" t="s">
        <v>827</v>
      </c>
      <c r="D1256" s="203"/>
      <c r="E1256" s="203"/>
      <c r="F1256" s="203"/>
      <c r="G1256" s="203"/>
      <c r="H1256" s="203"/>
      <c r="I1256" s="227"/>
      <c r="J1256" s="203"/>
      <c r="K1256" s="203"/>
      <c r="L1256" s="203"/>
      <c r="M1256" s="203"/>
      <c r="N1256" s="203"/>
      <c r="O1256" s="203"/>
      <c r="P1256" s="203"/>
      <c r="Q1256" s="203"/>
      <c r="R1256" s="203"/>
      <c r="S1256" s="229"/>
      <c r="T1256" s="203"/>
      <c r="U1256" s="229">
        <v>0</v>
      </c>
    </row>
    <row r="1257" spans="1:21" x14ac:dyDescent="0.25">
      <c r="A1257" s="206"/>
      <c r="B1257" s="206"/>
      <c r="C1257" s="206" t="s">
        <v>828</v>
      </c>
      <c r="D1257" s="206"/>
      <c r="E1257" s="206"/>
      <c r="F1257" s="206"/>
      <c r="G1257" s="206"/>
      <c r="H1257" s="206"/>
      <c r="I1257" s="228"/>
      <c r="J1257" s="206"/>
      <c r="K1257" s="206"/>
      <c r="L1257" s="206"/>
      <c r="M1257" s="206"/>
      <c r="N1257" s="206"/>
      <c r="O1257" s="206"/>
      <c r="P1257" s="206"/>
      <c r="Q1257" s="206"/>
      <c r="R1257" s="206"/>
      <c r="S1257" s="211"/>
      <c r="T1257" s="206"/>
      <c r="U1257" s="211">
        <f>U1256</f>
        <v>0</v>
      </c>
    </row>
    <row r="1258" spans="1:21" x14ac:dyDescent="0.25">
      <c r="A1258" s="203"/>
      <c r="B1258" s="203"/>
      <c r="C1258" s="203" t="s">
        <v>242</v>
      </c>
      <c r="D1258" s="203"/>
      <c r="E1258" s="203"/>
      <c r="F1258" s="203"/>
      <c r="G1258" s="203"/>
      <c r="H1258" s="203"/>
      <c r="I1258" s="227"/>
      <c r="J1258" s="203"/>
      <c r="K1258" s="203"/>
      <c r="L1258" s="203"/>
      <c r="M1258" s="203"/>
      <c r="N1258" s="203"/>
      <c r="O1258" s="203"/>
      <c r="P1258" s="203"/>
      <c r="Q1258" s="203"/>
      <c r="R1258" s="203"/>
      <c r="S1258" s="229"/>
      <c r="T1258" s="203"/>
      <c r="U1258" s="229">
        <v>50852.62</v>
      </c>
    </row>
    <row r="1259" spans="1:21" x14ac:dyDescent="0.25">
      <c r="A1259" s="206"/>
      <c r="B1259" s="206"/>
      <c r="C1259" s="206"/>
      <c r="D1259" s="206"/>
      <c r="E1259" s="206"/>
      <c r="F1259" s="206"/>
      <c r="G1259" s="206" t="s">
        <v>457</v>
      </c>
      <c r="H1259" s="206"/>
      <c r="I1259" s="228">
        <v>43525</v>
      </c>
      <c r="J1259" s="206"/>
      <c r="K1259" s="206" t="s">
        <v>1320</v>
      </c>
      <c r="L1259" s="206"/>
      <c r="M1259" s="206" t="s">
        <v>404</v>
      </c>
      <c r="N1259" s="206"/>
      <c r="O1259" s="206" t="s">
        <v>1557</v>
      </c>
      <c r="P1259" s="206"/>
      <c r="Q1259" s="206" t="s">
        <v>321</v>
      </c>
      <c r="R1259" s="206"/>
      <c r="S1259" s="211">
        <v>2891.62</v>
      </c>
      <c r="T1259" s="206"/>
      <c r="U1259" s="211">
        <f t="shared" ref="U1259:U1267" si="26">ROUND(U1258+S1259,5)</f>
        <v>53744.24</v>
      </c>
    </row>
    <row r="1260" spans="1:21" x14ac:dyDescent="0.25">
      <c r="A1260" s="206"/>
      <c r="B1260" s="206"/>
      <c r="C1260" s="206"/>
      <c r="D1260" s="206"/>
      <c r="E1260" s="206"/>
      <c r="F1260" s="206"/>
      <c r="G1260" s="206" t="s">
        <v>457</v>
      </c>
      <c r="H1260" s="206"/>
      <c r="I1260" s="228">
        <v>43525</v>
      </c>
      <c r="J1260" s="206"/>
      <c r="K1260" s="206" t="s">
        <v>1320</v>
      </c>
      <c r="L1260" s="206"/>
      <c r="M1260" s="206" t="s">
        <v>404</v>
      </c>
      <c r="N1260" s="206"/>
      <c r="O1260" s="206" t="s">
        <v>1558</v>
      </c>
      <c r="P1260" s="206"/>
      <c r="Q1260" s="206" t="s">
        <v>321</v>
      </c>
      <c r="R1260" s="206"/>
      <c r="S1260" s="211">
        <v>2592.2800000000002</v>
      </c>
      <c r="T1260" s="206"/>
      <c r="U1260" s="211">
        <f t="shared" si="26"/>
        <v>56336.52</v>
      </c>
    </row>
    <row r="1261" spans="1:21" x14ac:dyDescent="0.25">
      <c r="A1261" s="206"/>
      <c r="B1261" s="206"/>
      <c r="C1261" s="206"/>
      <c r="D1261" s="206"/>
      <c r="E1261" s="206"/>
      <c r="F1261" s="206"/>
      <c r="G1261" s="206" t="s">
        <v>457</v>
      </c>
      <c r="H1261" s="206"/>
      <c r="I1261" s="228">
        <v>43525</v>
      </c>
      <c r="J1261" s="206"/>
      <c r="K1261" s="206" t="s">
        <v>1320</v>
      </c>
      <c r="L1261" s="206"/>
      <c r="M1261" s="206" t="s">
        <v>404</v>
      </c>
      <c r="N1261" s="206"/>
      <c r="O1261" s="206" t="s">
        <v>1559</v>
      </c>
      <c r="P1261" s="206"/>
      <c r="Q1261" s="206" t="s">
        <v>321</v>
      </c>
      <c r="R1261" s="206"/>
      <c r="S1261" s="211">
        <v>399.12</v>
      </c>
      <c r="T1261" s="206"/>
      <c r="U1261" s="211">
        <f t="shared" si="26"/>
        <v>56735.64</v>
      </c>
    </row>
    <row r="1262" spans="1:21" x14ac:dyDescent="0.25">
      <c r="A1262" s="206"/>
      <c r="B1262" s="206"/>
      <c r="C1262" s="206"/>
      <c r="D1262" s="206"/>
      <c r="E1262" s="206"/>
      <c r="F1262" s="206"/>
      <c r="G1262" s="206" t="s">
        <v>457</v>
      </c>
      <c r="H1262" s="206"/>
      <c r="I1262" s="228">
        <v>43525</v>
      </c>
      <c r="J1262" s="206"/>
      <c r="K1262" s="206" t="s">
        <v>1320</v>
      </c>
      <c r="L1262" s="206"/>
      <c r="M1262" s="206" t="s">
        <v>404</v>
      </c>
      <c r="N1262" s="206"/>
      <c r="O1262" s="206" t="s">
        <v>1560</v>
      </c>
      <c r="P1262" s="206"/>
      <c r="Q1262" s="206" t="s">
        <v>321</v>
      </c>
      <c r="R1262" s="206"/>
      <c r="S1262" s="211">
        <v>598.67999999999995</v>
      </c>
      <c r="T1262" s="206"/>
      <c r="U1262" s="211">
        <f t="shared" si="26"/>
        <v>57334.32</v>
      </c>
    </row>
    <row r="1263" spans="1:21" x14ac:dyDescent="0.25">
      <c r="A1263" s="206"/>
      <c r="B1263" s="206"/>
      <c r="C1263" s="206"/>
      <c r="D1263" s="206"/>
      <c r="E1263" s="206"/>
      <c r="F1263" s="206"/>
      <c r="G1263" s="206" t="s">
        <v>457</v>
      </c>
      <c r="H1263" s="206"/>
      <c r="I1263" s="228">
        <v>43528</v>
      </c>
      <c r="J1263" s="206"/>
      <c r="K1263" s="206" t="s">
        <v>1339</v>
      </c>
      <c r="L1263" s="206"/>
      <c r="M1263" s="206" t="s">
        <v>1030</v>
      </c>
      <c r="N1263" s="206"/>
      <c r="O1263" s="206" t="s">
        <v>1340</v>
      </c>
      <c r="P1263" s="206"/>
      <c r="Q1263" s="206" t="s">
        <v>321</v>
      </c>
      <c r="R1263" s="206"/>
      <c r="S1263" s="211">
        <v>30</v>
      </c>
      <c r="T1263" s="206"/>
      <c r="U1263" s="211">
        <f t="shared" si="26"/>
        <v>57364.32</v>
      </c>
    </row>
    <row r="1264" spans="1:21" x14ac:dyDescent="0.25">
      <c r="A1264" s="206"/>
      <c r="B1264" s="206"/>
      <c r="C1264" s="206"/>
      <c r="D1264" s="206"/>
      <c r="E1264" s="206"/>
      <c r="F1264" s="206"/>
      <c r="G1264" s="206" t="s">
        <v>457</v>
      </c>
      <c r="H1264" s="206"/>
      <c r="I1264" s="228">
        <v>43555</v>
      </c>
      <c r="J1264" s="206"/>
      <c r="K1264" s="206" t="s">
        <v>1149</v>
      </c>
      <c r="L1264" s="206"/>
      <c r="M1264" s="206" t="s">
        <v>404</v>
      </c>
      <c r="N1264" s="206"/>
      <c r="O1264" s="206" t="s">
        <v>1561</v>
      </c>
      <c r="P1264" s="206"/>
      <c r="Q1264" s="206" t="s">
        <v>321</v>
      </c>
      <c r="R1264" s="206"/>
      <c r="S1264" s="211">
        <v>3212.92</v>
      </c>
      <c r="T1264" s="206"/>
      <c r="U1264" s="211">
        <f t="shared" si="26"/>
        <v>60577.24</v>
      </c>
    </row>
    <row r="1265" spans="1:21" x14ac:dyDescent="0.25">
      <c r="A1265" s="206"/>
      <c r="B1265" s="206"/>
      <c r="C1265" s="206"/>
      <c r="D1265" s="206"/>
      <c r="E1265" s="206"/>
      <c r="F1265" s="206"/>
      <c r="G1265" s="206" t="s">
        <v>457</v>
      </c>
      <c r="H1265" s="206"/>
      <c r="I1265" s="228">
        <v>43555</v>
      </c>
      <c r="J1265" s="206"/>
      <c r="K1265" s="206" t="s">
        <v>1149</v>
      </c>
      <c r="L1265" s="206"/>
      <c r="M1265" s="206" t="s">
        <v>404</v>
      </c>
      <c r="N1265" s="206"/>
      <c r="O1265" s="206" t="s">
        <v>1562</v>
      </c>
      <c r="P1265" s="206"/>
      <c r="Q1265" s="206" t="s">
        <v>321</v>
      </c>
      <c r="R1265" s="206"/>
      <c r="S1265" s="211">
        <v>2880.32</v>
      </c>
      <c r="T1265" s="206"/>
      <c r="U1265" s="211">
        <f t="shared" si="26"/>
        <v>63457.56</v>
      </c>
    </row>
    <row r="1266" spans="1:21" x14ac:dyDescent="0.25">
      <c r="A1266" s="206"/>
      <c r="B1266" s="206"/>
      <c r="C1266" s="206"/>
      <c r="D1266" s="206"/>
      <c r="E1266" s="206"/>
      <c r="F1266" s="206"/>
      <c r="G1266" s="206" t="s">
        <v>457</v>
      </c>
      <c r="H1266" s="206"/>
      <c r="I1266" s="228">
        <v>43555</v>
      </c>
      <c r="J1266" s="206"/>
      <c r="K1266" s="206" t="s">
        <v>1149</v>
      </c>
      <c r="L1266" s="206"/>
      <c r="M1266" s="206" t="s">
        <v>404</v>
      </c>
      <c r="N1266" s="206"/>
      <c r="O1266" s="206" t="s">
        <v>1563</v>
      </c>
      <c r="P1266" s="206"/>
      <c r="Q1266" s="206" t="s">
        <v>321</v>
      </c>
      <c r="R1266" s="206"/>
      <c r="S1266" s="211">
        <v>665.2</v>
      </c>
      <c r="T1266" s="206"/>
      <c r="U1266" s="211">
        <f t="shared" si="26"/>
        <v>64122.76</v>
      </c>
    </row>
    <row r="1267" spans="1:21" ht="15.75" thickBot="1" x14ac:dyDescent="0.3">
      <c r="A1267" s="206"/>
      <c r="B1267" s="206"/>
      <c r="C1267" s="206"/>
      <c r="D1267" s="206"/>
      <c r="E1267" s="206"/>
      <c r="F1267" s="206"/>
      <c r="G1267" s="206" t="s">
        <v>457</v>
      </c>
      <c r="H1267" s="206"/>
      <c r="I1267" s="228">
        <v>43555</v>
      </c>
      <c r="J1267" s="206"/>
      <c r="K1267" s="206" t="s">
        <v>1149</v>
      </c>
      <c r="L1267" s="206"/>
      <c r="M1267" s="206" t="s">
        <v>404</v>
      </c>
      <c r="N1267" s="206"/>
      <c r="O1267" s="206" t="s">
        <v>1564</v>
      </c>
      <c r="P1267" s="206"/>
      <c r="Q1267" s="206" t="s">
        <v>321</v>
      </c>
      <c r="R1267" s="206"/>
      <c r="S1267" s="213">
        <v>399.12</v>
      </c>
      <c r="T1267" s="206"/>
      <c r="U1267" s="213">
        <f t="shared" si="26"/>
        <v>64521.88</v>
      </c>
    </row>
    <row r="1268" spans="1:21" x14ac:dyDescent="0.25">
      <c r="A1268" s="206"/>
      <c r="B1268" s="206"/>
      <c r="C1268" s="206" t="s">
        <v>829</v>
      </c>
      <c r="D1268" s="206"/>
      <c r="E1268" s="206"/>
      <c r="F1268" s="206"/>
      <c r="G1268" s="206"/>
      <c r="H1268" s="206"/>
      <c r="I1268" s="228"/>
      <c r="J1268" s="206"/>
      <c r="K1268" s="206"/>
      <c r="L1268" s="206"/>
      <c r="M1268" s="206"/>
      <c r="N1268" s="206"/>
      <c r="O1268" s="206"/>
      <c r="P1268" s="206"/>
      <c r="Q1268" s="206"/>
      <c r="R1268" s="206"/>
      <c r="S1268" s="211">
        <f>ROUND(SUM(S1258:S1267),5)</f>
        <v>13669.26</v>
      </c>
      <c r="T1268" s="206"/>
      <c r="U1268" s="211">
        <f>U1267</f>
        <v>64521.88</v>
      </c>
    </row>
    <row r="1269" spans="1:21" x14ac:dyDescent="0.25">
      <c r="A1269" s="203"/>
      <c r="B1269" s="203"/>
      <c r="C1269" s="203" t="s">
        <v>243</v>
      </c>
      <c r="D1269" s="203"/>
      <c r="E1269" s="203"/>
      <c r="F1269" s="203"/>
      <c r="G1269" s="203"/>
      <c r="H1269" s="203"/>
      <c r="I1269" s="227"/>
      <c r="J1269" s="203"/>
      <c r="K1269" s="203"/>
      <c r="L1269" s="203"/>
      <c r="M1269" s="203"/>
      <c r="N1269" s="203"/>
      <c r="O1269" s="203"/>
      <c r="P1269" s="203"/>
      <c r="Q1269" s="203"/>
      <c r="R1269" s="203"/>
      <c r="S1269" s="229"/>
      <c r="T1269" s="203"/>
      <c r="U1269" s="229">
        <v>1179.5</v>
      </c>
    </row>
    <row r="1270" spans="1:21" x14ac:dyDescent="0.25">
      <c r="A1270" s="203"/>
      <c r="B1270" s="203"/>
      <c r="C1270" s="203"/>
      <c r="D1270" s="203" t="s">
        <v>830</v>
      </c>
      <c r="E1270" s="203"/>
      <c r="F1270" s="203"/>
      <c r="G1270" s="203"/>
      <c r="H1270" s="203"/>
      <c r="I1270" s="227"/>
      <c r="J1270" s="203"/>
      <c r="K1270" s="203"/>
      <c r="L1270" s="203"/>
      <c r="M1270" s="203"/>
      <c r="N1270" s="203"/>
      <c r="O1270" s="203"/>
      <c r="P1270" s="203"/>
      <c r="Q1270" s="203"/>
      <c r="R1270" s="203"/>
      <c r="S1270" s="229"/>
      <c r="T1270" s="203"/>
      <c r="U1270" s="229">
        <v>0</v>
      </c>
    </row>
    <row r="1271" spans="1:21" x14ac:dyDescent="0.25">
      <c r="A1271" s="206"/>
      <c r="B1271" s="206"/>
      <c r="C1271" s="206"/>
      <c r="D1271" s="206" t="s">
        <v>831</v>
      </c>
      <c r="E1271" s="206"/>
      <c r="F1271" s="206"/>
      <c r="G1271" s="206"/>
      <c r="H1271" s="206"/>
      <c r="I1271" s="228"/>
      <c r="J1271" s="206"/>
      <c r="K1271" s="206"/>
      <c r="L1271" s="206"/>
      <c r="M1271" s="206"/>
      <c r="N1271" s="206"/>
      <c r="O1271" s="206"/>
      <c r="P1271" s="206"/>
      <c r="Q1271" s="206"/>
      <c r="R1271" s="206"/>
      <c r="S1271" s="211"/>
      <c r="T1271" s="206"/>
      <c r="U1271" s="211">
        <f>U1270</f>
        <v>0</v>
      </c>
    </row>
    <row r="1272" spans="1:21" x14ac:dyDescent="0.25">
      <c r="A1272" s="203"/>
      <c r="B1272" s="203"/>
      <c r="C1272" s="203"/>
      <c r="D1272" s="203" t="s">
        <v>832</v>
      </c>
      <c r="E1272" s="203"/>
      <c r="F1272" s="203"/>
      <c r="G1272" s="203"/>
      <c r="H1272" s="203"/>
      <c r="I1272" s="227"/>
      <c r="J1272" s="203"/>
      <c r="K1272" s="203"/>
      <c r="L1272" s="203"/>
      <c r="M1272" s="203"/>
      <c r="N1272" s="203"/>
      <c r="O1272" s="203"/>
      <c r="P1272" s="203"/>
      <c r="Q1272" s="203"/>
      <c r="R1272" s="203"/>
      <c r="S1272" s="229"/>
      <c r="T1272" s="203"/>
      <c r="U1272" s="229">
        <v>0</v>
      </c>
    </row>
    <row r="1273" spans="1:21" x14ac:dyDescent="0.25">
      <c r="A1273" s="206"/>
      <c r="B1273" s="206"/>
      <c r="C1273" s="206"/>
      <c r="D1273" s="206" t="s">
        <v>833</v>
      </c>
      <c r="E1273" s="206"/>
      <c r="F1273" s="206"/>
      <c r="G1273" s="206"/>
      <c r="H1273" s="206"/>
      <c r="I1273" s="228"/>
      <c r="J1273" s="206"/>
      <c r="K1273" s="206"/>
      <c r="L1273" s="206"/>
      <c r="M1273" s="206"/>
      <c r="N1273" s="206"/>
      <c r="O1273" s="206"/>
      <c r="P1273" s="206"/>
      <c r="Q1273" s="206"/>
      <c r="R1273" s="206"/>
      <c r="S1273" s="211"/>
      <c r="T1273" s="206"/>
      <c r="U1273" s="211">
        <f>U1272</f>
        <v>0</v>
      </c>
    </row>
    <row r="1274" spans="1:21" x14ac:dyDescent="0.25">
      <c r="A1274" s="203"/>
      <c r="B1274" s="203"/>
      <c r="C1274" s="203"/>
      <c r="D1274" s="203" t="s">
        <v>244</v>
      </c>
      <c r="E1274" s="203"/>
      <c r="F1274" s="203"/>
      <c r="G1274" s="203"/>
      <c r="H1274" s="203"/>
      <c r="I1274" s="227"/>
      <c r="J1274" s="203"/>
      <c r="K1274" s="203"/>
      <c r="L1274" s="203"/>
      <c r="M1274" s="203"/>
      <c r="N1274" s="203"/>
      <c r="O1274" s="203"/>
      <c r="P1274" s="203"/>
      <c r="Q1274" s="203"/>
      <c r="R1274" s="203"/>
      <c r="S1274" s="229"/>
      <c r="T1274" s="203"/>
      <c r="U1274" s="229">
        <v>500</v>
      </c>
    </row>
    <row r="1275" spans="1:21" x14ac:dyDescent="0.25">
      <c r="A1275" s="206"/>
      <c r="B1275" s="206"/>
      <c r="C1275" s="206"/>
      <c r="D1275" s="206" t="s">
        <v>834</v>
      </c>
      <c r="E1275" s="206"/>
      <c r="F1275" s="206"/>
      <c r="G1275" s="206"/>
      <c r="H1275" s="206"/>
      <c r="I1275" s="228"/>
      <c r="J1275" s="206"/>
      <c r="K1275" s="206"/>
      <c r="L1275" s="206"/>
      <c r="M1275" s="206"/>
      <c r="N1275" s="206"/>
      <c r="O1275" s="206"/>
      <c r="P1275" s="206"/>
      <c r="Q1275" s="206"/>
      <c r="R1275" s="206"/>
      <c r="S1275" s="211"/>
      <c r="T1275" s="206"/>
      <c r="U1275" s="211">
        <f>U1274</f>
        <v>500</v>
      </c>
    </row>
    <row r="1276" spans="1:21" x14ac:dyDescent="0.25">
      <c r="A1276" s="203"/>
      <c r="B1276" s="203"/>
      <c r="C1276" s="203"/>
      <c r="D1276" s="203" t="s">
        <v>245</v>
      </c>
      <c r="E1276" s="203"/>
      <c r="F1276" s="203"/>
      <c r="G1276" s="203"/>
      <c r="H1276" s="203"/>
      <c r="I1276" s="227"/>
      <c r="J1276" s="203"/>
      <c r="K1276" s="203"/>
      <c r="L1276" s="203"/>
      <c r="M1276" s="203"/>
      <c r="N1276" s="203"/>
      <c r="O1276" s="203"/>
      <c r="P1276" s="203"/>
      <c r="Q1276" s="203"/>
      <c r="R1276" s="203"/>
      <c r="S1276" s="229"/>
      <c r="T1276" s="203"/>
      <c r="U1276" s="229">
        <v>679.5</v>
      </c>
    </row>
    <row r="1277" spans="1:21" ht="15.75" thickBot="1" x14ac:dyDescent="0.3">
      <c r="A1277" s="206"/>
      <c r="B1277" s="206"/>
      <c r="C1277" s="206"/>
      <c r="D1277" s="206" t="s">
        <v>835</v>
      </c>
      <c r="E1277" s="206"/>
      <c r="F1277" s="206"/>
      <c r="G1277" s="206"/>
      <c r="H1277" s="206"/>
      <c r="I1277" s="228"/>
      <c r="J1277" s="206"/>
      <c r="K1277" s="206"/>
      <c r="L1277" s="206"/>
      <c r="M1277" s="206"/>
      <c r="N1277" s="206"/>
      <c r="O1277" s="206"/>
      <c r="P1277" s="206"/>
      <c r="Q1277" s="206"/>
      <c r="R1277" s="206"/>
      <c r="S1277" s="213"/>
      <c r="T1277" s="206"/>
      <c r="U1277" s="213">
        <f>U1276</f>
        <v>679.5</v>
      </c>
    </row>
    <row r="1278" spans="1:21" x14ac:dyDescent="0.25">
      <c r="A1278" s="206"/>
      <c r="B1278" s="206"/>
      <c r="C1278" s="206" t="s">
        <v>246</v>
      </c>
      <c r="D1278" s="206"/>
      <c r="E1278" s="206"/>
      <c r="F1278" s="206"/>
      <c r="G1278" s="206"/>
      <c r="H1278" s="206"/>
      <c r="I1278" s="228"/>
      <c r="J1278" s="206"/>
      <c r="K1278" s="206"/>
      <c r="L1278" s="206"/>
      <c r="M1278" s="206"/>
      <c r="N1278" s="206"/>
      <c r="O1278" s="206"/>
      <c r="P1278" s="206"/>
      <c r="Q1278" s="206"/>
      <c r="R1278" s="206"/>
      <c r="S1278" s="211"/>
      <c r="T1278" s="206"/>
      <c r="U1278" s="211">
        <f>ROUND(U1271+U1273+U1275+U1277,5)</f>
        <v>1179.5</v>
      </c>
    </row>
    <row r="1279" spans="1:21" x14ac:dyDescent="0.25">
      <c r="A1279" s="203"/>
      <c r="B1279" s="203"/>
      <c r="C1279" s="203" t="s">
        <v>247</v>
      </c>
      <c r="D1279" s="203"/>
      <c r="E1279" s="203"/>
      <c r="F1279" s="203"/>
      <c r="G1279" s="203"/>
      <c r="H1279" s="203"/>
      <c r="I1279" s="227"/>
      <c r="J1279" s="203"/>
      <c r="K1279" s="203"/>
      <c r="L1279" s="203"/>
      <c r="M1279" s="203"/>
      <c r="N1279" s="203"/>
      <c r="O1279" s="203"/>
      <c r="P1279" s="203"/>
      <c r="Q1279" s="203"/>
      <c r="R1279" s="203"/>
      <c r="S1279" s="229"/>
      <c r="T1279" s="203"/>
      <c r="U1279" s="229">
        <v>232690</v>
      </c>
    </row>
    <row r="1280" spans="1:21" x14ac:dyDescent="0.25">
      <c r="A1280" s="203"/>
      <c r="B1280" s="203"/>
      <c r="C1280" s="203"/>
      <c r="D1280" s="203" t="s">
        <v>836</v>
      </c>
      <c r="E1280" s="203"/>
      <c r="F1280" s="203"/>
      <c r="G1280" s="203"/>
      <c r="H1280" s="203"/>
      <c r="I1280" s="227"/>
      <c r="J1280" s="203"/>
      <c r="K1280" s="203"/>
      <c r="L1280" s="203"/>
      <c r="M1280" s="203"/>
      <c r="N1280" s="203"/>
      <c r="O1280" s="203"/>
      <c r="P1280" s="203"/>
      <c r="Q1280" s="203"/>
      <c r="R1280" s="203"/>
      <c r="S1280" s="229"/>
      <c r="T1280" s="203"/>
      <c r="U1280" s="229">
        <v>0</v>
      </c>
    </row>
    <row r="1281" spans="1:21" x14ac:dyDescent="0.25">
      <c r="A1281" s="206"/>
      <c r="B1281" s="206"/>
      <c r="C1281" s="206"/>
      <c r="D1281" s="206" t="s">
        <v>837</v>
      </c>
      <c r="E1281" s="206"/>
      <c r="F1281" s="206"/>
      <c r="G1281" s="206"/>
      <c r="H1281" s="206"/>
      <c r="I1281" s="228"/>
      <c r="J1281" s="206"/>
      <c r="K1281" s="206"/>
      <c r="L1281" s="206"/>
      <c r="M1281" s="206"/>
      <c r="N1281" s="206"/>
      <c r="O1281" s="206"/>
      <c r="P1281" s="206"/>
      <c r="Q1281" s="206"/>
      <c r="R1281" s="206"/>
      <c r="S1281" s="211"/>
      <c r="T1281" s="206"/>
      <c r="U1281" s="211">
        <f>U1280</f>
        <v>0</v>
      </c>
    </row>
    <row r="1282" spans="1:21" x14ac:dyDescent="0.25">
      <c r="A1282" s="203"/>
      <c r="B1282" s="203"/>
      <c r="C1282" s="203"/>
      <c r="D1282" s="203" t="s">
        <v>248</v>
      </c>
      <c r="E1282" s="203"/>
      <c r="F1282" s="203"/>
      <c r="G1282" s="203"/>
      <c r="H1282" s="203"/>
      <c r="I1282" s="227"/>
      <c r="J1282" s="203"/>
      <c r="K1282" s="203"/>
      <c r="L1282" s="203"/>
      <c r="M1282" s="203"/>
      <c r="N1282" s="203"/>
      <c r="O1282" s="203"/>
      <c r="P1282" s="203"/>
      <c r="Q1282" s="203"/>
      <c r="R1282" s="203"/>
      <c r="S1282" s="229"/>
      <c r="T1282" s="203"/>
      <c r="U1282" s="229">
        <v>0</v>
      </c>
    </row>
    <row r="1283" spans="1:21" x14ac:dyDescent="0.25">
      <c r="A1283" s="206"/>
      <c r="B1283" s="206"/>
      <c r="C1283" s="206"/>
      <c r="D1283" s="206" t="s">
        <v>838</v>
      </c>
      <c r="E1283" s="206"/>
      <c r="F1283" s="206"/>
      <c r="G1283" s="206"/>
      <c r="H1283" s="206"/>
      <c r="I1283" s="228"/>
      <c r="J1283" s="206"/>
      <c r="K1283" s="206"/>
      <c r="L1283" s="206"/>
      <c r="M1283" s="206"/>
      <c r="N1283" s="206"/>
      <c r="O1283" s="206"/>
      <c r="P1283" s="206"/>
      <c r="Q1283" s="206"/>
      <c r="R1283" s="206"/>
      <c r="S1283" s="211"/>
      <c r="T1283" s="206"/>
      <c r="U1283" s="211">
        <f>U1282</f>
        <v>0</v>
      </c>
    </row>
    <row r="1284" spans="1:21" x14ac:dyDescent="0.25">
      <c r="A1284" s="203"/>
      <c r="B1284" s="203"/>
      <c r="C1284" s="203"/>
      <c r="D1284" s="203" t="s">
        <v>249</v>
      </c>
      <c r="E1284" s="203"/>
      <c r="F1284" s="203"/>
      <c r="G1284" s="203"/>
      <c r="H1284" s="203"/>
      <c r="I1284" s="227"/>
      <c r="J1284" s="203"/>
      <c r="K1284" s="203"/>
      <c r="L1284" s="203"/>
      <c r="M1284" s="203"/>
      <c r="N1284" s="203"/>
      <c r="O1284" s="203"/>
      <c r="P1284" s="203"/>
      <c r="Q1284" s="203"/>
      <c r="R1284" s="203"/>
      <c r="S1284" s="229"/>
      <c r="T1284" s="203"/>
      <c r="U1284" s="229">
        <v>232690</v>
      </c>
    </row>
    <row r="1285" spans="1:21" ht="15.75" thickBot="1" x14ac:dyDescent="0.3">
      <c r="A1285" s="222"/>
      <c r="B1285" s="222"/>
      <c r="C1285" s="222"/>
      <c r="D1285" s="222"/>
      <c r="E1285" s="206"/>
      <c r="F1285" s="206"/>
      <c r="G1285" s="206" t="s">
        <v>380</v>
      </c>
      <c r="H1285" s="206"/>
      <c r="I1285" s="228">
        <v>43555</v>
      </c>
      <c r="J1285" s="206"/>
      <c r="K1285" s="206" t="s">
        <v>1312</v>
      </c>
      <c r="L1285" s="206"/>
      <c r="M1285" s="206" t="s">
        <v>430</v>
      </c>
      <c r="N1285" s="206"/>
      <c r="O1285" s="206" t="s">
        <v>1060</v>
      </c>
      <c r="P1285" s="206"/>
      <c r="Q1285" s="206" t="s">
        <v>304</v>
      </c>
      <c r="R1285" s="206"/>
      <c r="S1285" s="213">
        <v>29000</v>
      </c>
      <c r="T1285" s="206"/>
      <c r="U1285" s="213">
        <f>ROUND(U1284+S1285,5)</f>
        <v>261690</v>
      </c>
    </row>
    <row r="1286" spans="1:21" x14ac:dyDescent="0.25">
      <c r="A1286" s="206"/>
      <c r="B1286" s="206"/>
      <c r="C1286" s="206"/>
      <c r="D1286" s="206" t="s">
        <v>839</v>
      </c>
      <c r="E1286" s="206"/>
      <c r="F1286" s="206"/>
      <c r="G1286" s="206"/>
      <c r="H1286" s="206"/>
      <c r="I1286" s="228"/>
      <c r="J1286" s="206"/>
      <c r="K1286" s="206"/>
      <c r="L1286" s="206"/>
      <c r="M1286" s="206"/>
      <c r="N1286" s="206"/>
      <c r="O1286" s="206"/>
      <c r="P1286" s="206"/>
      <c r="Q1286" s="206"/>
      <c r="R1286" s="206"/>
      <c r="S1286" s="211">
        <f>ROUND(SUM(S1284:S1285),5)</f>
        <v>29000</v>
      </c>
      <c r="T1286" s="206"/>
      <c r="U1286" s="211">
        <f>U1285</f>
        <v>261690</v>
      </c>
    </row>
    <row r="1287" spans="1:21" x14ac:dyDescent="0.25">
      <c r="A1287" s="203"/>
      <c r="B1287" s="203"/>
      <c r="C1287" s="203"/>
      <c r="D1287" s="203" t="s">
        <v>840</v>
      </c>
      <c r="E1287" s="203"/>
      <c r="F1287" s="203"/>
      <c r="G1287" s="203"/>
      <c r="H1287" s="203"/>
      <c r="I1287" s="227"/>
      <c r="J1287" s="203"/>
      <c r="K1287" s="203"/>
      <c r="L1287" s="203"/>
      <c r="M1287" s="203"/>
      <c r="N1287" s="203"/>
      <c r="O1287" s="203"/>
      <c r="P1287" s="203"/>
      <c r="Q1287" s="203"/>
      <c r="R1287" s="203"/>
      <c r="S1287" s="229"/>
      <c r="T1287" s="203"/>
      <c r="U1287" s="229">
        <v>0</v>
      </c>
    </row>
    <row r="1288" spans="1:21" ht="15.75" thickBot="1" x14ac:dyDescent="0.3">
      <c r="A1288" s="206"/>
      <c r="B1288" s="206"/>
      <c r="C1288" s="206"/>
      <c r="D1288" s="206" t="s">
        <v>841</v>
      </c>
      <c r="E1288" s="206"/>
      <c r="F1288" s="206"/>
      <c r="G1288" s="206"/>
      <c r="H1288" s="206"/>
      <c r="I1288" s="228"/>
      <c r="J1288" s="206"/>
      <c r="K1288" s="206"/>
      <c r="L1288" s="206"/>
      <c r="M1288" s="206"/>
      <c r="N1288" s="206"/>
      <c r="O1288" s="206"/>
      <c r="P1288" s="206"/>
      <c r="Q1288" s="206"/>
      <c r="R1288" s="206"/>
      <c r="S1288" s="213"/>
      <c r="T1288" s="206"/>
      <c r="U1288" s="213">
        <f>U1287</f>
        <v>0</v>
      </c>
    </row>
    <row r="1289" spans="1:21" x14ac:dyDescent="0.25">
      <c r="A1289" s="206"/>
      <c r="B1289" s="206"/>
      <c r="C1289" s="206" t="s">
        <v>250</v>
      </c>
      <c r="D1289" s="206"/>
      <c r="E1289" s="206"/>
      <c r="F1289" s="206"/>
      <c r="G1289" s="206"/>
      <c r="H1289" s="206"/>
      <c r="I1289" s="228"/>
      <c r="J1289" s="206"/>
      <c r="K1289" s="206"/>
      <c r="L1289" s="206"/>
      <c r="M1289" s="206"/>
      <c r="N1289" s="206"/>
      <c r="O1289" s="206"/>
      <c r="P1289" s="206"/>
      <c r="Q1289" s="206"/>
      <c r="R1289" s="206"/>
      <c r="S1289" s="211">
        <f>ROUND(S1281+S1283+S1286+S1288,5)</f>
        <v>29000</v>
      </c>
      <c r="T1289" s="206"/>
      <c r="U1289" s="211">
        <f>ROUND(U1281+U1283+U1286+U1288,5)</f>
        <v>261690</v>
      </c>
    </row>
    <row r="1290" spans="1:21" x14ac:dyDescent="0.25">
      <c r="A1290" s="203"/>
      <c r="B1290" s="203"/>
      <c r="C1290" s="203" t="s">
        <v>251</v>
      </c>
      <c r="D1290" s="203"/>
      <c r="E1290" s="203"/>
      <c r="F1290" s="203"/>
      <c r="G1290" s="203"/>
      <c r="H1290" s="203"/>
      <c r="I1290" s="227"/>
      <c r="J1290" s="203"/>
      <c r="K1290" s="203"/>
      <c r="L1290" s="203"/>
      <c r="M1290" s="203"/>
      <c r="N1290" s="203"/>
      <c r="O1290" s="203"/>
      <c r="P1290" s="203"/>
      <c r="Q1290" s="203"/>
      <c r="R1290" s="203"/>
      <c r="S1290" s="229"/>
      <c r="T1290" s="203"/>
      <c r="U1290" s="229">
        <v>22353.3</v>
      </c>
    </row>
    <row r="1291" spans="1:21" x14ac:dyDescent="0.25">
      <c r="A1291" s="203"/>
      <c r="B1291" s="203"/>
      <c r="C1291" s="203"/>
      <c r="D1291" s="203" t="s">
        <v>252</v>
      </c>
      <c r="E1291" s="203"/>
      <c r="F1291" s="203"/>
      <c r="G1291" s="203"/>
      <c r="H1291" s="203"/>
      <c r="I1291" s="227"/>
      <c r="J1291" s="203"/>
      <c r="K1291" s="203"/>
      <c r="L1291" s="203"/>
      <c r="M1291" s="203"/>
      <c r="N1291" s="203"/>
      <c r="O1291" s="203"/>
      <c r="P1291" s="203"/>
      <c r="Q1291" s="203"/>
      <c r="R1291" s="203"/>
      <c r="S1291" s="229"/>
      <c r="T1291" s="203"/>
      <c r="U1291" s="229">
        <v>0</v>
      </c>
    </row>
    <row r="1292" spans="1:21" x14ac:dyDescent="0.25">
      <c r="A1292" s="206"/>
      <c r="B1292" s="206"/>
      <c r="C1292" s="206"/>
      <c r="D1292" s="206" t="s">
        <v>842</v>
      </c>
      <c r="E1292" s="206"/>
      <c r="F1292" s="206"/>
      <c r="G1292" s="206"/>
      <c r="H1292" s="206"/>
      <c r="I1292" s="228"/>
      <c r="J1292" s="206"/>
      <c r="K1292" s="206"/>
      <c r="L1292" s="206"/>
      <c r="M1292" s="206"/>
      <c r="N1292" s="206"/>
      <c r="O1292" s="206"/>
      <c r="P1292" s="206"/>
      <c r="Q1292" s="206"/>
      <c r="R1292" s="206"/>
      <c r="S1292" s="211"/>
      <c r="T1292" s="206"/>
      <c r="U1292" s="211">
        <f>U1291</f>
        <v>0</v>
      </c>
    </row>
    <row r="1293" spans="1:21" x14ac:dyDescent="0.25">
      <c r="A1293" s="203"/>
      <c r="B1293" s="203"/>
      <c r="C1293" s="203"/>
      <c r="D1293" s="203" t="s">
        <v>253</v>
      </c>
      <c r="E1293" s="203"/>
      <c r="F1293" s="203"/>
      <c r="G1293" s="203"/>
      <c r="H1293" s="203"/>
      <c r="I1293" s="227"/>
      <c r="J1293" s="203"/>
      <c r="K1293" s="203"/>
      <c r="L1293" s="203"/>
      <c r="M1293" s="203"/>
      <c r="N1293" s="203"/>
      <c r="O1293" s="203"/>
      <c r="P1293" s="203"/>
      <c r="Q1293" s="203"/>
      <c r="R1293" s="203"/>
      <c r="S1293" s="229"/>
      <c r="T1293" s="203"/>
      <c r="U1293" s="229">
        <v>6000</v>
      </c>
    </row>
    <row r="1294" spans="1:21" x14ac:dyDescent="0.25">
      <c r="A1294" s="206"/>
      <c r="B1294" s="206"/>
      <c r="C1294" s="206"/>
      <c r="D1294" s="206" t="s">
        <v>843</v>
      </c>
      <c r="E1294" s="206"/>
      <c r="F1294" s="206"/>
      <c r="G1294" s="206"/>
      <c r="H1294" s="206"/>
      <c r="I1294" s="228"/>
      <c r="J1294" s="206"/>
      <c r="K1294" s="206"/>
      <c r="L1294" s="206"/>
      <c r="M1294" s="206"/>
      <c r="N1294" s="206"/>
      <c r="O1294" s="206"/>
      <c r="P1294" s="206"/>
      <c r="Q1294" s="206"/>
      <c r="R1294" s="206"/>
      <c r="S1294" s="211"/>
      <c r="T1294" s="206"/>
      <c r="U1294" s="211">
        <f>U1293</f>
        <v>6000</v>
      </c>
    </row>
    <row r="1295" spans="1:21" x14ac:dyDescent="0.25">
      <c r="A1295" s="203"/>
      <c r="B1295" s="203"/>
      <c r="C1295" s="203"/>
      <c r="D1295" s="203" t="s">
        <v>254</v>
      </c>
      <c r="E1295" s="203"/>
      <c r="F1295" s="203"/>
      <c r="G1295" s="203"/>
      <c r="H1295" s="203"/>
      <c r="I1295" s="227"/>
      <c r="J1295" s="203"/>
      <c r="K1295" s="203"/>
      <c r="L1295" s="203"/>
      <c r="M1295" s="203"/>
      <c r="N1295" s="203"/>
      <c r="O1295" s="203"/>
      <c r="P1295" s="203"/>
      <c r="Q1295" s="203"/>
      <c r="R1295" s="203"/>
      <c r="S1295" s="229"/>
      <c r="T1295" s="203"/>
      <c r="U1295" s="229">
        <v>16353.3</v>
      </c>
    </row>
    <row r="1296" spans="1:21" x14ac:dyDescent="0.25">
      <c r="A1296" s="206"/>
      <c r="B1296" s="206"/>
      <c r="C1296" s="206"/>
      <c r="D1296" s="206"/>
      <c r="E1296" s="206"/>
      <c r="F1296" s="206"/>
      <c r="G1296" s="206" t="s">
        <v>383</v>
      </c>
      <c r="H1296" s="206"/>
      <c r="I1296" s="228">
        <v>43531</v>
      </c>
      <c r="J1296" s="206"/>
      <c r="K1296" s="206" t="s">
        <v>1053</v>
      </c>
      <c r="L1296" s="206"/>
      <c r="M1296" s="206" t="s">
        <v>392</v>
      </c>
      <c r="N1296" s="206"/>
      <c r="O1296" s="206" t="s">
        <v>1222</v>
      </c>
      <c r="P1296" s="206"/>
      <c r="Q1296" s="206" t="s">
        <v>291</v>
      </c>
      <c r="R1296" s="206"/>
      <c r="S1296" s="211">
        <v>1261.2</v>
      </c>
      <c r="T1296" s="206"/>
      <c r="U1296" s="211">
        <f>ROUND(U1295+S1296,5)</f>
        <v>17614.5</v>
      </c>
    </row>
    <row r="1297" spans="1:21" x14ac:dyDescent="0.25">
      <c r="A1297" s="206"/>
      <c r="B1297" s="206"/>
      <c r="C1297" s="206"/>
      <c r="D1297" s="206"/>
      <c r="E1297" s="206"/>
      <c r="F1297" s="206"/>
      <c r="G1297" s="206" t="s">
        <v>383</v>
      </c>
      <c r="H1297" s="206"/>
      <c r="I1297" s="228">
        <v>43531</v>
      </c>
      <c r="J1297" s="206"/>
      <c r="K1297" s="206" t="s">
        <v>1053</v>
      </c>
      <c r="L1297" s="206"/>
      <c r="M1297" s="206" t="s">
        <v>392</v>
      </c>
      <c r="N1297" s="206"/>
      <c r="O1297" s="206" t="s">
        <v>1222</v>
      </c>
      <c r="P1297" s="206"/>
      <c r="Q1297" s="206" t="s">
        <v>291</v>
      </c>
      <c r="R1297" s="206"/>
      <c r="S1297" s="211">
        <v>652.79999999999995</v>
      </c>
      <c r="T1297" s="206"/>
      <c r="U1297" s="211">
        <f>ROUND(U1296+S1297,5)</f>
        <v>18267.3</v>
      </c>
    </row>
    <row r="1298" spans="1:21" x14ac:dyDescent="0.25">
      <c r="A1298" s="206"/>
      <c r="B1298" s="206"/>
      <c r="C1298" s="206"/>
      <c r="D1298" s="206"/>
      <c r="E1298" s="206"/>
      <c r="F1298" s="206"/>
      <c r="G1298" s="206" t="s">
        <v>457</v>
      </c>
      <c r="H1298" s="206"/>
      <c r="I1298" s="228">
        <v>43534</v>
      </c>
      <c r="J1298" s="206"/>
      <c r="K1298" s="206" t="s">
        <v>1349</v>
      </c>
      <c r="L1298" s="206"/>
      <c r="M1298" s="206" t="s">
        <v>351</v>
      </c>
      <c r="N1298" s="206"/>
      <c r="O1298" s="206" t="s">
        <v>1565</v>
      </c>
      <c r="P1298" s="206"/>
      <c r="Q1298" s="206" t="s">
        <v>321</v>
      </c>
      <c r="R1298" s="206"/>
      <c r="S1298" s="211">
        <v>237</v>
      </c>
      <c r="T1298" s="206"/>
      <c r="U1298" s="211">
        <f>ROUND(U1297+S1298,5)</f>
        <v>18504.3</v>
      </c>
    </row>
    <row r="1299" spans="1:21" x14ac:dyDescent="0.25">
      <c r="A1299" s="206"/>
      <c r="B1299" s="206"/>
      <c r="C1299" s="206"/>
      <c r="D1299" s="206"/>
      <c r="E1299" s="206"/>
      <c r="F1299" s="206"/>
      <c r="G1299" s="206" t="s">
        <v>457</v>
      </c>
      <c r="H1299" s="206"/>
      <c r="I1299" s="228">
        <v>43539</v>
      </c>
      <c r="J1299" s="206"/>
      <c r="K1299" s="206" t="s">
        <v>1363</v>
      </c>
      <c r="L1299" s="206"/>
      <c r="M1299" s="206" t="s">
        <v>351</v>
      </c>
      <c r="N1299" s="206"/>
      <c r="O1299" s="206" t="s">
        <v>1566</v>
      </c>
      <c r="P1299" s="206"/>
      <c r="Q1299" s="206" t="s">
        <v>321</v>
      </c>
      <c r="R1299" s="206"/>
      <c r="S1299" s="211">
        <v>113.9</v>
      </c>
      <c r="T1299" s="206"/>
      <c r="U1299" s="211">
        <f>ROUND(U1298+S1299,5)</f>
        <v>18618.2</v>
      </c>
    </row>
    <row r="1300" spans="1:21" ht="15.75" thickBot="1" x14ac:dyDescent="0.3">
      <c r="A1300" s="206"/>
      <c r="B1300" s="206"/>
      <c r="C1300" s="206"/>
      <c r="D1300" s="206"/>
      <c r="E1300" s="206"/>
      <c r="F1300" s="206"/>
      <c r="G1300" s="206" t="s">
        <v>457</v>
      </c>
      <c r="H1300" s="206"/>
      <c r="I1300" s="228">
        <v>43553</v>
      </c>
      <c r="J1300" s="206"/>
      <c r="K1300" s="206" t="s">
        <v>1168</v>
      </c>
      <c r="L1300" s="206"/>
      <c r="M1300" s="206" t="s">
        <v>351</v>
      </c>
      <c r="N1300" s="206"/>
      <c r="O1300" s="206" t="s">
        <v>1567</v>
      </c>
      <c r="P1300" s="206"/>
      <c r="Q1300" s="206" t="s">
        <v>321</v>
      </c>
      <c r="R1300" s="206"/>
      <c r="S1300" s="213">
        <v>128.9</v>
      </c>
      <c r="T1300" s="206"/>
      <c r="U1300" s="213">
        <f>ROUND(U1299+S1300,5)</f>
        <v>18747.099999999999</v>
      </c>
    </row>
    <row r="1301" spans="1:21" x14ac:dyDescent="0.25">
      <c r="A1301" s="206"/>
      <c r="B1301" s="206"/>
      <c r="C1301" s="206"/>
      <c r="D1301" s="206" t="s">
        <v>844</v>
      </c>
      <c r="E1301" s="206"/>
      <c r="F1301" s="206"/>
      <c r="G1301" s="206"/>
      <c r="H1301" s="206"/>
      <c r="I1301" s="228"/>
      <c r="J1301" s="206"/>
      <c r="K1301" s="206"/>
      <c r="L1301" s="206"/>
      <c r="M1301" s="206"/>
      <c r="N1301" s="206"/>
      <c r="O1301" s="206"/>
      <c r="P1301" s="206"/>
      <c r="Q1301" s="206"/>
      <c r="R1301" s="206"/>
      <c r="S1301" s="211">
        <f>ROUND(SUM(S1295:S1300),5)</f>
        <v>2393.8000000000002</v>
      </c>
      <c r="T1301" s="206"/>
      <c r="U1301" s="211">
        <f>U1300</f>
        <v>18747.099999999999</v>
      </c>
    </row>
    <row r="1302" spans="1:21" x14ac:dyDescent="0.25">
      <c r="A1302" s="203"/>
      <c r="B1302" s="203"/>
      <c r="C1302" s="203"/>
      <c r="D1302" s="203" t="s">
        <v>845</v>
      </c>
      <c r="E1302" s="203"/>
      <c r="F1302" s="203"/>
      <c r="G1302" s="203"/>
      <c r="H1302" s="203"/>
      <c r="I1302" s="227"/>
      <c r="J1302" s="203"/>
      <c r="K1302" s="203"/>
      <c r="L1302" s="203"/>
      <c r="M1302" s="203"/>
      <c r="N1302" s="203"/>
      <c r="O1302" s="203"/>
      <c r="P1302" s="203"/>
      <c r="Q1302" s="203"/>
      <c r="R1302" s="203"/>
      <c r="S1302" s="229"/>
      <c r="T1302" s="203"/>
      <c r="U1302" s="229">
        <v>0</v>
      </c>
    </row>
    <row r="1303" spans="1:21" ht="15.75" thickBot="1" x14ac:dyDescent="0.3">
      <c r="A1303" s="206"/>
      <c r="B1303" s="206"/>
      <c r="C1303" s="206"/>
      <c r="D1303" s="206" t="s">
        <v>846</v>
      </c>
      <c r="E1303" s="206"/>
      <c r="F1303" s="206"/>
      <c r="G1303" s="206"/>
      <c r="H1303" s="206"/>
      <c r="I1303" s="228"/>
      <c r="J1303" s="206"/>
      <c r="K1303" s="206"/>
      <c r="L1303" s="206"/>
      <c r="M1303" s="206"/>
      <c r="N1303" s="206"/>
      <c r="O1303" s="206"/>
      <c r="P1303" s="206"/>
      <c r="Q1303" s="206"/>
      <c r="R1303" s="206"/>
      <c r="S1303" s="213"/>
      <c r="T1303" s="206"/>
      <c r="U1303" s="213">
        <f>U1302</f>
        <v>0</v>
      </c>
    </row>
    <row r="1304" spans="1:21" x14ac:dyDescent="0.25">
      <c r="A1304" s="206"/>
      <c r="B1304" s="206"/>
      <c r="C1304" s="206" t="s">
        <v>255</v>
      </c>
      <c r="D1304" s="206"/>
      <c r="E1304" s="206"/>
      <c r="F1304" s="206"/>
      <c r="G1304" s="206"/>
      <c r="H1304" s="206"/>
      <c r="I1304" s="228"/>
      <c r="J1304" s="206"/>
      <c r="K1304" s="206"/>
      <c r="L1304" s="206"/>
      <c r="M1304" s="206"/>
      <c r="N1304" s="206"/>
      <c r="O1304" s="206"/>
      <c r="P1304" s="206"/>
      <c r="Q1304" s="206"/>
      <c r="R1304" s="206"/>
      <c r="S1304" s="211">
        <f>ROUND(S1292+S1294+S1301+S1303,5)</f>
        <v>2393.8000000000002</v>
      </c>
      <c r="T1304" s="206"/>
      <c r="U1304" s="211">
        <f>ROUND(U1292+U1294+U1301+U1303,5)</f>
        <v>24747.1</v>
      </c>
    </row>
    <row r="1305" spans="1:21" x14ac:dyDescent="0.25">
      <c r="A1305" s="203"/>
      <c r="B1305" s="203"/>
      <c r="C1305" s="203" t="s">
        <v>847</v>
      </c>
      <c r="D1305" s="203"/>
      <c r="E1305" s="203"/>
      <c r="F1305" s="203"/>
      <c r="G1305" s="203"/>
      <c r="H1305" s="203"/>
      <c r="I1305" s="227"/>
      <c r="J1305" s="203"/>
      <c r="K1305" s="203"/>
      <c r="L1305" s="203"/>
      <c r="M1305" s="203"/>
      <c r="N1305" s="203"/>
      <c r="O1305" s="203"/>
      <c r="P1305" s="203"/>
      <c r="Q1305" s="203"/>
      <c r="R1305" s="203"/>
      <c r="S1305" s="229"/>
      <c r="T1305" s="203"/>
      <c r="U1305" s="229">
        <v>0</v>
      </c>
    </row>
    <row r="1306" spans="1:21" x14ac:dyDescent="0.25">
      <c r="A1306" s="206"/>
      <c r="B1306" s="206"/>
      <c r="C1306" s="206" t="s">
        <v>848</v>
      </c>
      <c r="D1306" s="206"/>
      <c r="E1306" s="206"/>
      <c r="F1306" s="206"/>
      <c r="G1306" s="206"/>
      <c r="H1306" s="206"/>
      <c r="I1306" s="228"/>
      <c r="J1306" s="206"/>
      <c r="K1306" s="206"/>
      <c r="L1306" s="206"/>
      <c r="M1306" s="206"/>
      <c r="N1306" s="206"/>
      <c r="O1306" s="206"/>
      <c r="P1306" s="206"/>
      <c r="Q1306" s="206"/>
      <c r="R1306" s="206"/>
      <c r="S1306" s="211"/>
      <c r="T1306" s="206"/>
      <c r="U1306" s="211">
        <f>U1305</f>
        <v>0</v>
      </c>
    </row>
    <row r="1307" spans="1:21" x14ac:dyDescent="0.25">
      <c r="A1307" s="203"/>
      <c r="B1307" s="203"/>
      <c r="C1307" s="203" t="s">
        <v>256</v>
      </c>
      <c r="D1307" s="203"/>
      <c r="E1307" s="203"/>
      <c r="F1307" s="203"/>
      <c r="G1307" s="203"/>
      <c r="H1307" s="203"/>
      <c r="I1307" s="227"/>
      <c r="J1307" s="203"/>
      <c r="K1307" s="203"/>
      <c r="L1307" s="203"/>
      <c r="M1307" s="203"/>
      <c r="N1307" s="203"/>
      <c r="O1307" s="203"/>
      <c r="P1307" s="203"/>
      <c r="Q1307" s="203"/>
      <c r="R1307" s="203"/>
      <c r="S1307" s="229"/>
      <c r="T1307" s="203"/>
      <c r="U1307" s="229">
        <v>11191.75</v>
      </c>
    </row>
    <row r="1308" spans="1:21" ht="15.75" thickBot="1" x14ac:dyDescent="0.3">
      <c r="A1308" s="222"/>
      <c r="B1308" s="222"/>
      <c r="C1308" s="222"/>
      <c r="D1308" s="222"/>
      <c r="E1308" s="206"/>
      <c r="F1308" s="206"/>
      <c r="G1308" s="206" t="s">
        <v>380</v>
      </c>
      <c r="H1308" s="206"/>
      <c r="I1308" s="228">
        <v>43555</v>
      </c>
      <c r="J1308" s="206"/>
      <c r="K1308" s="206" t="s">
        <v>1313</v>
      </c>
      <c r="L1308" s="206"/>
      <c r="M1308" s="206" t="s">
        <v>431</v>
      </c>
      <c r="N1308" s="206"/>
      <c r="O1308" s="206" t="s">
        <v>1314</v>
      </c>
      <c r="P1308" s="206"/>
      <c r="Q1308" s="206" t="s">
        <v>304</v>
      </c>
      <c r="R1308" s="206"/>
      <c r="S1308" s="213">
        <v>1157.75</v>
      </c>
      <c r="T1308" s="206"/>
      <c r="U1308" s="213">
        <f>ROUND(U1307+S1308,5)</f>
        <v>12349.5</v>
      </c>
    </row>
    <row r="1309" spans="1:21" x14ac:dyDescent="0.25">
      <c r="A1309" s="206"/>
      <c r="B1309" s="206"/>
      <c r="C1309" s="206" t="s">
        <v>849</v>
      </c>
      <c r="D1309" s="206"/>
      <c r="E1309" s="206"/>
      <c r="F1309" s="206"/>
      <c r="G1309" s="206"/>
      <c r="H1309" s="206"/>
      <c r="I1309" s="228"/>
      <c r="J1309" s="206"/>
      <c r="K1309" s="206"/>
      <c r="L1309" s="206"/>
      <c r="M1309" s="206"/>
      <c r="N1309" s="206"/>
      <c r="O1309" s="206"/>
      <c r="P1309" s="206"/>
      <c r="Q1309" s="206"/>
      <c r="R1309" s="206"/>
      <c r="S1309" s="211">
        <f>ROUND(SUM(S1307:S1308),5)</f>
        <v>1157.75</v>
      </c>
      <c r="T1309" s="206"/>
      <c r="U1309" s="211">
        <f>U1308</f>
        <v>12349.5</v>
      </c>
    </row>
    <row r="1310" spans="1:21" x14ac:dyDescent="0.25">
      <c r="A1310" s="203"/>
      <c r="B1310" s="203"/>
      <c r="C1310" s="203" t="s">
        <v>257</v>
      </c>
      <c r="D1310" s="203"/>
      <c r="E1310" s="203"/>
      <c r="F1310" s="203"/>
      <c r="G1310" s="203"/>
      <c r="H1310" s="203"/>
      <c r="I1310" s="227"/>
      <c r="J1310" s="203"/>
      <c r="K1310" s="203"/>
      <c r="L1310" s="203"/>
      <c r="M1310" s="203"/>
      <c r="N1310" s="203"/>
      <c r="O1310" s="203"/>
      <c r="P1310" s="203"/>
      <c r="Q1310" s="203"/>
      <c r="R1310" s="203"/>
      <c r="S1310" s="229"/>
      <c r="T1310" s="203"/>
      <c r="U1310" s="229">
        <v>6602.4</v>
      </c>
    </row>
    <row r="1311" spans="1:21" x14ac:dyDescent="0.25">
      <c r="A1311" s="206"/>
      <c r="B1311" s="206"/>
      <c r="C1311" s="206"/>
      <c r="D1311" s="206"/>
      <c r="E1311" s="206"/>
      <c r="F1311" s="206"/>
      <c r="G1311" s="206" t="s">
        <v>457</v>
      </c>
      <c r="H1311" s="206"/>
      <c r="I1311" s="228">
        <v>43526</v>
      </c>
      <c r="J1311" s="206"/>
      <c r="K1311" s="206" t="s">
        <v>1330</v>
      </c>
      <c r="L1311" s="206"/>
      <c r="M1311" s="206" t="s">
        <v>1115</v>
      </c>
      <c r="N1311" s="206"/>
      <c r="O1311" s="206" t="s">
        <v>1212</v>
      </c>
      <c r="P1311" s="206"/>
      <c r="Q1311" s="206" t="s">
        <v>321</v>
      </c>
      <c r="R1311" s="206"/>
      <c r="S1311" s="211">
        <v>61.33</v>
      </c>
      <c r="T1311" s="206"/>
      <c r="U1311" s="211">
        <f>ROUND(U1310+S1311,5)</f>
        <v>6663.73</v>
      </c>
    </row>
    <row r="1312" spans="1:21" x14ac:dyDescent="0.25">
      <c r="A1312" s="206"/>
      <c r="B1312" s="206"/>
      <c r="C1312" s="206"/>
      <c r="D1312" s="206"/>
      <c r="E1312" s="206"/>
      <c r="F1312" s="206"/>
      <c r="G1312" s="206" t="s">
        <v>457</v>
      </c>
      <c r="H1312" s="206"/>
      <c r="I1312" s="228">
        <v>43543</v>
      </c>
      <c r="J1312" s="206"/>
      <c r="K1312" s="206" t="s">
        <v>1163</v>
      </c>
      <c r="L1312" s="206"/>
      <c r="M1312" s="206" t="s">
        <v>1100</v>
      </c>
      <c r="N1312" s="206"/>
      <c r="O1312" s="206" t="s">
        <v>1568</v>
      </c>
      <c r="P1312" s="206"/>
      <c r="Q1312" s="206" t="s">
        <v>321</v>
      </c>
      <c r="R1312" s="206"/>
      <c r="S1312" s="211">
        <v>454.77</v>
      </c>
      <c r="T1312" s="206"/>
      <c r="U1312" s="211">
        <f>ROUND(U1311+S1312,5)</f>
        <v>7118.5</v>
      </c>
    </row>
    <row r="1313" spans="1:21" ht="15.75" thickBot="1" x14ac:dyDescent="0.3">
      <c r="A1313" s="206"/>
      <c r="B1313" s="206"/>
      <c r="C1313" s="206"/>
      <c r="D1313" s="206"/>
      <c r="E1313" s="206"/>
      <c r="F1313" s="206"/>
      <c r="G1313" s="206" t="s">
        <v>457</v>
      </c>
      <c r="H1313" s="206"/>
      <c r="I1313" s="228">
        <v>43547</v>
      </c>
      <c r="J1313" s="206"/>
      <c r="K1313" s="206" t="s">
        <v>1156</v>
      </c>
      <c r="L1313" s="206"/>
      <c r="M1313" s="206" t="s">
        <v>1099</v>
      </c>
      <c r="N1313" s="206"/>
      <c r="O1313" s="206" t="s">
        <v>1383</v>
      </c>
      <c r="P1313" s="206"/>
      <c r="Q1313" s="206" t="s">
        <v>321</v>
      </c>
      <c r="R1313" s="206"/>
      <c r="S1313" s="213">
        <v>331.5</v>
      </c>
      <c r="T1313" s="206"/>
      <c r="U1313" s="213">
        <f>ROUND(U1312+S1313,5)</f>
        <v>7450</v>
      </c>
    </row>
    <row r="1314" spans="1:21" x14ac:dyDescent="0.25">
      <c r="A1314" s="206"/>
      <c r="B1314" s="206"/>
      <c r="C1314" s="206" t="s">
        <v>850</v>
      </c>
      <c r="D1314" s="206"/>
      <c r="E1314" s="206"/>
      <c r="F1314" s="206"/>
      <c r="G1314" s="206"/>
      <c r="H1314" s="206"/>
      <c r="I1314" s="228"/>
      <c r="J1314" s="206"/>
      <c r="K1314" s="206"/>
      <c r="L1314" s="206"/>
      <c r="M1314" s="206"/>
      <c r="N1314" s="206"/>
      <c r="O1314" s="206"/>
      <c r="P1314" s="206"/>
      <c r="Q1314" s="206"/>
      <c r="R1314" s="206"/>
      <c r="S1314" s="211">
        <f>ROUND(SUM(S1310:S1313),5)</f>
        <v>847.6</v>
      </c>
      <c r="T1314" s="206"/>
      <c r="U1314" s="211">
        <f>U1313</f>
        <v>7450</v>
      </c>
    </row>
    <row r="1315" spans="1:21" x14ac:dyDescent="0.25">
      <c r="A1315" s="203"/>
      <c r="B1315" s="203"/>
      <c r="C1315" s="203" t="s">
        <v>258</v>
      </c>
      <c r="D1315" s="203"/>
      <c r="E1315" s="203"/>
      <c r="F1315" s="203"/>
      <c r="G1315" s="203"/>
      <c r="H1315" s="203"/>
      <c r="I1315" s="227"/>
      <c r="J1315" s="203"/>
      <c r="K1315" s="203"/>
      <c r="L1315" s="203"/>
      <c r="M1315" s="203"/>
      <c r="N1315" s="203"/>
      <c r="O1315" s="203"/>
      <c r="P1315" s="203"/>
      <c r="Q1315" s="203"/>
      <c r="R1315" s="203"/>
      <c r="S1315" s="229"/>
      <c r="T1315" s="203"/>
      <c r="U1315" s="229">
        <v>9262.73</v>
      </c>
    </row>
    <row r="1316" spans="1:21" x14ac:dyDescent="0.25">
      <c r="A1316" s="206"/>
      <c r="B1316" s="206"/>
      <c r="C1316" s="206" t="s">
        <v>851</v>
      </c>
      <c r="D1316" s="206"/>
      <c r="E1316" s="206"/>
      <c r="F1316" s="206"/>
      <c r="G1316" s="206"/>
      <c r="H1316" s="206"/>
      <c r="I1316" s="228"/>
      <c r="J1316" s="206"/>
      <c r="K1316" s="206"/>
      <c r="L1316" s="206"/>
      <c r="M1316" s="206"/>
      <c r="N1316" s="206"/>
      <c r="O1316" s="206"/>
      <c r="P1316" s="206"/>
      <c r="Q1316" s="206"/>
      <c r="R1316" s="206"/>
      <c r="S1316" s="211"/>
      <c r="T1316" s="206"/>
      <c r="U1316" s="211">
        <f>U1315</f>
        <v>9262.73</v>
      </c>
    </row>
    <row r="1317" spans="1:21" x14ac:dyDescent="0.25">
      <c r="A1317" s="203"/>
      <c r="B1317" s="203"/>
      <c r="C1317" s="203" t="s">
        <v>259</v>
      </c>
      <c r="D1317" s="203"/>
      <c r="E1317" s="203"/>
      <c r="F1317" s="203"/>
      <c r="G1317" s="203"/>
      <c r="H1317" s="203"/>
      <c r="I1317" s="227"/>
      <c r="J1317" s="203"/>
      <c r="K1317" s="203"/>
      <c r="L1317" s="203"/>
      <c r="M1317" s="203"/>
      <c r="N1317" s="203"/>
      <c r="O1317" s="203"/>
      <c r="P1317" s="203"/>
      <c r="Q1317" s="203"/>
      <c r="R1317" s="203"/>
      <c r="S1317" s="229"/>
      <c r="T1317" s="203"/>
      <c r="U1317" s="229">
        <v>0</v>
      </c>
    </row>
    <row r="1318" spans="1:21" x14ac:dyDescent="0.25">
      <c r="A1318" s="206"/>
      <c r="B1318" s="206"/>
      <c r="C1318" s="206" t="s">
        <v>852</v>
      </c>
      <c r="D1318" s="206"/>
      <c r="E1318" s="206"/>
      <c r="F1318" s="206"/>
      <c r="G1318" s="206"/>
      <c r="H1318" s="206"/>
      <c r="I1318" s="228"/>
      <c r="J1318" s="206"/>
      <c r="K1318" s="206"/>
      <c r="L1318" s="206"/>
      <c r="M1318" s="206"/>
      <c r="N1318" s="206"/>
      <c r="O1318" s="206"/>
      <c r="P1318" s="206"/>
      <c r="Q1318" s="206"/>
      <c r="R1318" s="206"/>
      <c r="S1318" s="211"/>
      <c r="T1318" s="206"/>
      <c r="U1318" s="211">
        <f>U1317</f>
        <v>0</v>
      </c>
    </row>
    <row r="1319" spans="1:21" x14ac:dyDescent="0.25">
      <c r="A1319" s="203"/>
      <c r="B1319" s="203"/>
      <c r="C1319" s="203" t="s">
        <v>260</v>
      </c>
      <c r="D1319" s="203"/>
      <c r="E1319" s="203"/>
      <c r="F1319" s="203"/>
      <c r="G1319" s="203"/>
      <c r="H1319" s="203"/>
      <c r="I1319" s="227"/>
      <c r="J1319" s="203"/>
      <c r="K1319" s="203"/>
      <c r="L1319" s="203"/>
      <c r="M1319" s="203"/>
      <c r="N1319" s="203"/>
      <c r="O1319" s="203"/>
      <c r="P1319" s="203"/>
      <c r="Q1319" s="203"/>
      <c r="R1319" s="203"/>
      <c r="S1319" s="229"/>
      <c r="T1319" s="203"/>
      <c r="U1319" s="229">
        <v>3603.39</v>
      </c>
    </row>
    <row r="1320" spans="1:21" x14ac:dyDescent="0.25">
      <c r="A1320" s="203"/>
      <c r="B1320" s="203"/>
      <c r="C1320" s="203"/>
      <c r="D1320" s="203" t="s">
        <v>853</v>
      </c>
      <c r="E1320" s="203"/>
      <c r="F1320" s="203"/>
      <c r="G1320" s="203"/>
      <c r="H1320" s="203"/>
      <c r="I1320" s="227"/>
      <c r="J1320" s="203"/>
      <c r="K1320" s="203"/>
      <c r="L1320" s="203"/>
      <c r="M1320" s="203"/>
      <c r="N1320" s="203"/>
      <c r="O1320" s="203"/>
      <c r="P1320" s="203"/>
      <c r="Q1320" s="203"/>
      <c r="R1320" s="203"/>
      <c r="S1320" s="229"/>
      <c r="T1320" s="203"/>
      <c r="U1320" s="229">
        <v>0</v>
      </c>
    </row>
    <row r="1321" spans="1:21" x14ac:dyDescent="0.25">
      <c r="A1321" s="206"/>
      <c r="B1321" s="206"/>
      <c r="C1321" s="206"/>
      <c r="D1321" s="206" t="s">
        <v>854</v>
      </c>
      <c r="E1321" s="206"/>
      <c r="F1321" s="206"/>
      <c r="G1321" s="206"/>
      <c r="H1321" s="206"/>
      <c r="I1321" s="228"/>
      <c r="J1321" s="206"/>
      <c r="K1321" s="206"/>
      <c r="L1321" s="206"/>
      <c r="M1321" s="206"/>
      <c r="N1321" s="206"/>
      <c r="O1321" s="206"/>
      <c r="P1321" s="206"/>
      <c r="Q1321" s="206"/>
      <c r="R1321" s="206"/>
      <c r="S1321" s="211"/>
      <c r="T1321" s="206"/>
      <c r="U1321" s="211">
        <f>U1320</f>
        <v>0</v>
      </c>
    </row>
    <row r="1322" spans="1:21" x14ac:dyDescent="0.25">
      <c r="A1322" s="203"/>
      <c r="B1322" s="203"/>
      <c r="C1322" s="203"/>
      <c r="D1322" s="203" t="s">
        <v>855</v>
      </c>
      <c r="E1322" s="203"/>
      <c r="F1322" s="203"/>
      <c r="G1322" s="203"/>
      <c r="H1322" s="203"/>
      <c r="I1322" s="227"/>
      <c r="J1322" s="203"/>
      <c r="K1322" s="203"/>
      <c r="L1322" s="203"/>
      <c r="M1322" s="203"/>
      <c r="N1322" s="203"/>
      <c r="O1322" s="203"/>
      <c r="P1322" s="203"/>
      <c r="Q1322" s="203"/>
      <c r="R1322" s="203"/>
      <c r="S1322" s="229"/>
      <c r="T1322" s="203"/>
      <c r="U1322" s="229">
        <v>3603.39</v>
      </c>
    </row>
    <row r="1323" spans="1:21" ht="15.75" thickBot="1" x14ac:dyDescent="0.3">
      <c r="A1323" s="222"/>
      <c r="B1323" s="222"/>
      <c r="C1323" s="222"/>
      <c r="D1323" s="222"/>
      <c r="E1323" s="206"/>
      <c r="F1323" s="206"/>
      <c r="G1323" s="206" t="s">
        <v>457</v>
      </c>
      <c r="H1323" s="206"/>
      <c r="I1323" s="228">
        <v>43552</v>
      </c>
      <c r="J1323" s="206"/>
      <c r="K1323" s="206" t="s">
        <v>1159</v>
      </c>
      <c r="L1323" s="206"/>
      <c r="M1323" s="206" t="s">
        <v>405</v>
      </c>
      <c r="N1323" s="206"/>
      <c r="O1323" s="206" t="s">
        <v>1391</v>
      </c>
      <c r="P1323" s="206"/>
      <c r="Q1323" s="206" t="s">
        <v>321</v>
      </c>
      <c r="R1323" s="206"/>
      <c r="S1323" s="209">
        <v>529.54</v>
      </c>
      <c r="T1323" s="206"/>
      <c r="U1323" s="209">
        <f>ROUND(U1322+S1323,5)</f>
        <v>4132.93</v>
      </c>
    </row>
    <row r="1324" spans="1:21" ht="15.75" thickBot="1" x14ac:dyDescent="0.3">
      <c r="A1324" s="206"/>
      <c r="B1324" s="206"/>
      <c r="C1324" s="206"/>
      <c r="D1324" s="206" t="s">
        <v>856</v>
      </c>
      <c r="E1324" s="206"/>
      <c r="F1324" s="206"/>
      <c r="G1324" s="206"/>
      <c r="H1324" s="206"/>
      <c r="I1324" s="228"/>
      <c r="J1324" s="206"/>
      <c r="K1324" s="206"/>
      <c r="L1324" s="206"/>
      <c r="M1324" s="206"/>
      <c r="N1324" s="206"/>
      <c r="O1324" s="206"/>
      <c r="P1324" s="206"/>
      <c r="Q1324" s="206"/>
      <c r="R1324" s="206"/>
      <c r="S1324" s="215">
        <f>ROUND(SUM(S1322:S1323),5)</f>
        <v>529.54</v>
      </c>
      <c r="T1324" s="206"/>
      <c r="U1324" s="215">
        <f>U1323</f>
        <v>4132.93</v>
      </c>
    </row>
    <row r="1325" spans="1:21" x14ac:dyDescent="0.25">
      <c r="A1325" s="206"/>
      <c r="B1325" s="206"/>
      <c r="C1325" s="206" t="s">
        <v>857</v>
      </c>
      <c r="D1325" s="206"/>
      <c r="E1325" s="206"/>
      <c r="F1325" s="206"/>
      <c r="G1325" s="206"/>
      <c r="H1325" s="206"/>
      <c r="I1325" s="228"/>
      <c r="J1325" s="206"/>
      <c r="K1325" s="206"/>
      <c r="L1325" s="206"/>
      <c r="M1325" s="206"/>
      <c r="N1325" s="206"/>
      <c r="O1325" s="206"/>
      <c r="P1325" s="206"/>
      <c r="Q1325" s="206"/>
      <c r="R1325" s="206"/>
      <c r="S1325" s="211">
        <f>ROUND(S1321+S1324,5)</f>
        <v>529.54</v>
      </c>
      <c r="T1325" s="206"/>
      <c r="U1325" s="211">
        <f>ROUND(U1321+U1324,5)</f>
        <v>4132.93</v>
      </c>
    </row>
    <row r="1326" spans="1:21" x14ac:dyDescent="0.25">
      <c r="A1326" s="203"/>
      <c r="B1326" s="203"/>
      <c r="C1326" s="203" t="s">
        <v>858</v>
      </c>
      <c r="D1326" s="203"/>
      <c r="E1326" s="203"/>
      <c r="F1326" s="203"/>
      <c r="G1326" s="203"/>
      <c r="H1326" s="203"/>
      <c r="I1326" s="227"/>
      <c r="J1326" s="203"/>
      <c r="K1326" s="203"/>
      <c r="L1326" s="203"/>
      <c r="M1326" s="203"/>
      <c r="N1326" s="203"/>
      <c r="O1326" s="203"/>
      <c r="P1326" s="203"/>
      <c r="Q1326" s="203"/>
      <c r="R1326" s="203"/>
      <c r="S1326" s="229"/>
      <c r="T1326" s="203"/>
      <c r="U1326" s="229">
        <v>0</v>
      </c>
    </row>
    <row r="1327" spans="1:21" x14ac:dyDescent="0.25">
      <c r="A1327" s="206"/>
      <c r="B1327" s="206"/>
      <c r="C1327" s="206" t="s">
        <v>859</v>
      </c>
      <c r="D1327" s="206"/>
      <c r="E1327" s="206"/>
      <c r="F1327" s="206"/>
      <c r="G1327" s="206"/>
      <c r="H1327" s="206"/>
      <c r="I1327" s="228"/>
      <c r="J1327" s="206"/>
      <c r="K1327" s="206"/>
      <c r="L1327" s="206"/>
      <c r="M1327" s="206"/>
      <c r="N1327" s="206"/>
      <c r="O1327" s="206"/>
      <c r="P1327" s="206"/>
      <c r="Q1327" s="206"/>
      <c r="R1327" s="206"/>
      <c r="S1327" s="211"/>
      <c r="T1327" s="206"/>
      <c r="U1327" s="211">
        <f>U1326</f>
        <v>0</v>
      </c>
    </row>
    <row r="1328" spans="1:21" x14ac:dyDescent="0.25">
      <c r="A1328" s="203"/>
      <c r="B1328" s="203"/>
      <c r="C1328" s="203" t="s">
        <v>860</v>
      </c>
      <c r="D1328" s="203"/>
      <c r="E1328" s="203"/>
      <c r="F1328" s="203"/>
      <c r="G1328" s="203"/>
      <c r="H1328" s="203"/>
      <c r="I1328" s="227"/>
      <c r="J1328" s="203"/>
      <c r="K1328" s="203"/>
      <c r="L1328" s="203"/>
      <c r="M1328" s="203"/>
      <c r="N1328" s="203"/>
      <c r="O1328" s="203"/>
      <c r="P1328" s="203"/>
      <c r="Q1328" s="203"/>
      <c r="R1328" s="203"/>
      <c r="S1328" s="229"/>
      <c r="T1328" s="203"/>
      <c r="U1328" s="229">
        <v>0</v>
      </c>
    </row>
    <row r="1329" spans="1:21" x14ac:dyDescent="0.25">
      <c r="A1329" s="206"/>
      <c r="B1329" s="206"/>
      <c r="C1329" s="206" t="s">
        <v>861</v>
      </c>
      <c r="D1329" s="206"/>
      <c r="E1329" s="206"/>
      <c r="F1329" s="206"/>
      <c r="G1329" s="206"/>
      <c r="H1329" s="206"/>
      <c r="I1329" s="228"/>
      <c r="J1329" s="206"/>
      <c r="K1329" s="206"/>
      <c r="L1329" s="206"/>
      <c r="M1329" s="206"/>
      <c r="N1329" s="206"/>
      <c r="O1329" s="206"/>
      <c r="P1329" s="206"/>
      <c r="Q1329" s="206"/>
      <c r="R1329" s="206"/>
      <c r="S1329" s="211"/>
      <c r="T1329" s="206"/>
      <c r="U1329" s="211">
        <f>U1328</f>
        <v>0</v>
      </c>
    </row>
    <row r="1330" spans="1:21" x14ac:dyDescent="0.25">
      <c r="A1330" s="203"/>
      <c r="B1330" s="203"/>
      <c r="C1330" s="203" t="s">
        <v>862</v>
      </c>
      <c r="D1330" s="203"/>
      <c r="E1330" s="203"/>
      <c r="F1330" s="203"/>
      <c r="G1330" s="203"/>
      <c r="H1330" s="203"/>
      <c r="I1330" s="227"/>
      <c r="J1330" s="203"/>
      <c r="K1330" s="203"/>
      <c r="L1330" s="203"/>
      <c r="M1330" s="203"/>
      <c r="N1330" s="203"/>
      <c r="O1330" s="203"/>
      <c r="P1330" s="203"/>
      <c r="Q1330" s="203"/>
      <c r="R1330" s="203"/>
      <c r="S1330" s="229"/>
      <c r="T1330" s="203"/>
      <c r="U1330" s="229">
        <v>0</v>
      </c>
    </row>
    <row r="1331" spans="1:21" ht="15.75" thickBot="1" x14ac:dyDescent="0.3">
      <c r="A1331" s="206"/>
      <c r="B1331" s="206"/>
      <c r="C1331" s="206" t="s">
        <v>863</v>
      </c>
      <c r="D1331" s="206"/>
      <c r="E1331" s="206"/>
      <c r="F1331" s="206"/>
      <c r="G1331" s="206"/>
      <c r="H1331" s="206"/>
      <c r="I1331" s="228"/>
      <c r="J1331" s="206"/>
      <c r="K1331" s="206"/>
      <c r="L1331" s="206"/>
      <c r="M1331" s="206"/>
      <c r="N1331" s="206"/>
      <c r="O1331" s="206"/>
      <c r="P1331" s="206"/>
      <c r="Q1331" s="206"/>
      <c r="R1331" s="206"/>
      <c r="S1331" s="213"/>
      <c r="T1331" s="206"/>
      <c r="U1331" s="213">
        <f>U1330</f>
        <v>0</v>
      </c>
    </row>
    <row r="1332" spans="1:21" x14ac:dyDescent="0.25">
      <c r="A1332" s="206"/>
      <c r="B1332" s="206" t="s">
        <v>261</v>
      </c>
      <c r="C1332" s="206"/>
      <c r="D1332" s="206"/>
      <c r="E1332" s="206"/>
      <c r="F1332" s="206"/>
      <c r="G1332" s="206"/>
      <c r="H1332" s="206"/>
      <c r="I1332" s="228"/>
      <c r="J1332" s="206"/>
      <c r="K1332" s="206"/>
      <c r="L1332" s="206"/>
      <c r="M1332" s="206"/>
      <c r="N1332" s="206"/>
      <c r="O1332" s="206"/>
      <c r="P1332" s="206"/>
      <c r="Q1332" s="206"/>
      <c r="R1332" s="206"/>
      <c r="S1332" s="211">
        <f>ROUND(S1244+S1246+S1248+S1255+S1257+S1268+S1278+S1289+S1304+S1306+S1309+S1314+S1316+S1318+S1325+S1327+S1329+S1331,5)</f>
        <v>59655.95</v>
      </c>
      <c r="T1332" s="206"/>
      <c r="U1332" s="211">
        <f>ROUND(U1244+U1246+U1248+U1255+U1257+U1268+U1278+U1289+U1304+U1306+U1309+U1314+U1316+U1318+U1325+U1327+U1329+U1331,5)</f>
        <v>453699.89</v>
      </c>
    </row>
    <row r="1333" spans="1:21" x14ac:dyDescent="0.25">
      <c r="A1333" s="203"/>
      <c r="B1333" s="203" t="s">
        <v>262</v>
      </c>
      <c r="C1333" s="203"/>
      <c r="D1333" s="203"/>
      <c r="E1333" s="203"/>
      <c r="F1333" s="203"/>
      <c r="G1333" s="203"/>
      <c r="H1333" s="203"/>
      <c r="I1333" s="227"/>
      <c r="J1333" s="203"/>
      <c r="K1333" s="203"/>
      <c r="L1333" s="203"/>
      <c r="M1333" s="203"/>
      <c r="N1333" s="203"/>
      <c r="O1333" s="203"/>
      <c r="P1333" s="203"/>
      <c r="Q1333" s="203"/>
      <c r="R1333" s="203"/>
      <c r="S1333" s="229"/>
      <c r="T1333" s="203"/>
      <c r="U1333" s="229">
        <v>0</v>
      </c>
    </row>
    <row r="1334" spans="1:21" x14ac:dyDescent="0.25">
      <c r="A1334" s="203"/>
      <c r="B1334" s="203"/>
      <c r="C1334" s="203" t="s">
        <v>263</v>
      </c>
      <c r="D1334" s="203"/>
      <c r="E1334" s="203"/>
      <c r="F1334" s="203"/>
      <c r="G1334" s="203"/>
      <c r="H1334" s="203"/>
      <c r="I1334" s="227"/>
      <c r="J1334" s="203"/>
      <c r="K1334" s="203"/>
      <c r="L1334" s="203"/>
      <c r="M1334" s="203"/>
      <c r="N1334" s="203"/>
      <c r="O1334" s="203"/>
      <c r="P1334" s="203"/>
      <c r="Q1334" s="203"/>
      <c r="R1334" s="203"/>
      <c r="S1334" s="229"/>
      <c r="T1334" s="203"/>
      <c r="U1334" s="229">
        <v>0</v>
      </c>
    </row>
    <row r="1335" spans="1:21" x14ac:dyDescent="0.25">
      <c r="A1335" s="206"/>
      <c r="B1335" s="206"/>
      <c r="C1335" s="206" t="s">
        <v>864</v>
      </c>
      <c r="D1335" s="206"/>
      <c r="E1335" s="206"/>
      <c r="F1335" s="206"/>
      <c r="G1335" s="206"/>
      <c r="H1335" s="206"/>
      <c r="I1335" s="228"/>
      <c r="J1335" s="206"/>
      <c r="K1335" s="206"/>
      <c r="L1335" s="206"/>
      <c r="M1335" s="206"/>
      <c r="N1335" s="206"/>
      <c r="O1335" s="206"/>
      <c r="P1335" s="206"/>
      <c r="Q1335" s="206"/>
      <c r="R1335" s="206"/>
      <c r="S1335" s="211"/>
      <c r="T1335" s="206"/>
      <c r="U1335" s="211">
        <f>U1334</f>
        <v>0</v>
      </c>
    </row>
    <row r="1336" spans="1:21" x14ac:dyDescent="0.25">
      <c r="A1336" s="203"/>
      <c r="B1336" s="203"/>
      <c r="C1336" s="203" t="s">
        <v>865</v>
      </c>
      <c r="D1336" s="203"/>
      <c r="E1336" s="203"/>
      <c r="F1336" s="203"/>
      <c r="G1336" s="203"/>
      <c r="H1336" s="203"/>
      <c r="I1336" s="227"/>
      <c r="J1336" s="203"/>
      <c r="K1336" s="203"/>
      <c r="L1336" s="203"/>
      <c r="M1336" s="203"/>
      <c r="N1336" s="203"/>
      <c r="O1336" s="203"/>
      <c r="P1336" s="203"/>
      <c r="Q1336" s="203"/>
      <c r="R1336" s="203"/>
      <c r="S1336" s="229"/>
      <c r="T1336" s="203"/>
      <c r="U1336" s="229">
        <v>0</v>
      </c>
    </row>
    <row r="1337" spans="1:21" ht="15.75" thickBot="1" x14ac:dyDescent="0.3">
      <c r="A1337" s="206"/>
      <c r="B1337" s="206"/>
      <c r="C1337" s="206" t="s">
        <v>866</v>
      </c>
      <c r="D1337" s="206"/>
      <c r="E1337" s="206"/>
      <c r="F1337" s="206"/>
      <c r="G1337" s="206"/>
      <c r="H1337" s="206"/>
      <c r="I1337" s="228"/>
      <c r="J1337" s="206"/>
      <c r="K1337" s="206"/>
      <c r="L1337" s="206"/>
      <c r="M1337" s="206"/>
      <c r="N1337" s="206"/>
      <c r="O1337" s="206"/>
      <c r="P1337" s="206"/>
      <c r="Q1337" s="206"/>
      <c r="R1337" s="206"/>
      <c r="S1337" s="213"/>
      <c r="T1337" s="206"/>
      <c r="U1337" s="213">
        <f>U1336</f>
        <v>0</v>
      </c>
    </row>
    <row r="1338" spans="1:21" x14ac:dyDescent="0.25">
      <c r="A1338" s="206"/>
      <c r="B1338" s="206" t="s">
        <v>264</v>
      </c>
      <c r="C1338" s="206"/>
      <c r="D1338" s="206"/>
      <c r="E1338" s="206"/>
      <c r="F1338" s="206"/>
      <c r="G1338" s="206"/>
      <c r="H1338" s="206"/>
      <c r="I1338" s="228"/>
      <c r="J1338" s="206"/>
      <c r="K1338" s="206"/>
      <c r="L1338" s="206"/>
      <c r="M1338" s="206"/>
      <c r="N1338" s="206"/>
      <c r="O1338" s="206"/>
      <c r="P1338" s="206"/>
      <c r="Q1338" s="206"/>
      <c r="R1338" s="206"/>
      <c r="S1338" s="211"/>
      <c r="T1338" s="206"/>
      <c r="U1338" s="211">
        <f>ROUND(U1335+U1337,5)</f>
        <v>0</v>
      </c>
    </row>
    <row r="1339" spans="1:21" x14ac:dyDescent="0.25">
      <c r="A1339" s="203"/>
      <c r="B1339" s="203" t="s">
        <v>265</v>
      </c>
      <c r="C1339" s="203"/>
      <c r="D1339" s="203"/>
      <c r="E1339" s="203"/>
      <c r="F1339" s="203"/>
      <c r="G1339" s="203"/>
      <c r="H1339" s="203"/>
      <c r="I1339" s="227"/>
      <c r="J1339" s="203"/>
      <c r="K1339" s="203"/>
      <c r="L1339" s="203"/>
      <c r="M1339" s="203"/>
      <c r="N1339" s="203"/>
      <c r="O1339" s="203"/>
      <c r="P1339" s="203"/>
      <c r="Q1339" s="203"/>
      <c r="R1339" s="203"/>
      <c r="S1339" s="229"/>
      <c r="T1339" s="203"/>
      <c r="U1339" s="229">
        <v>199.6</v>
      </c>
    </row>
    <row r="1340" spans="1:21" x14ac:dyDescent="0.25">
      <c r="A1340" s="203"/>
      <c r="B1340" s="203"/>
      <c r="C1340" s="203" t="s">
        <v>266</v>
      </c>
      <c r="D1340" s="203"/>
      <c r="E1340" s="203"/>
      <c r="F1340" s="203"/>
      <c r="G1340" s="203"/>
      <c r="H1340" s="203"/>
      <c r="I1340" s="227"/>
      <c r="J1340" s="203"/>
      <c r="K1340" s="203"/>
      <c r="L1340" s="203"/>
      <c r="M1340" s="203"/>
      <c r="N1340" s="203"/>
      <c r="O1340" s="203"/>
      <c r="P1340" s="203"/>
      <c r="Q1340" s="203"/>
      <c r="R1340" s="203"/>
      <c r="S1340" s="229"/>
      <c r="T1340" s="203"/>
      <c r="U1340" s="229">
        <v>199.6</v>
      </c>
    </row>
    <row r="1341" spans="1:21" x14ac:dyDescent="0.25">
      <c r="A1341" s="203"/>
      <c r="B1341" s="203"/>
      <c r="C1341" s="203"/>
      <c r="D1341" s="203" t="s">
        <v>267</v>
      </c>
      <c r="E1341" s="203"/>
      <c r="F1341" s="203"/>
      <c r="G1341" s="203"/>
      <c r="H1341" s="203"/>
      <c r="I1341" s="227"/>
      <c r="J1341" s="203"/>
      <c r="K1341" s="203"/>
      <c r="L1341" s="203"/>
      <c r="M1341" s="203"/>
      <c r="N1341" s="203"/>
      <c r="O1341" s="203"/>
      <c r="P1341" s="203"/>
      <c r="Q1341" s="203"/>
      <c r="R1341" s="203"/>
      <c r="S1341" s="229"/>
      <c r="T1341" s="203"/>
      <c r="U1341" s="229">
        <v>199.6</v>
      </c>
    </row>
    <row r="1342" spans="1:21" x14ac:dyDescent="0.25">
      <c r="A1342" s="206"/>
      <c r="B1342" s="206"/>
      <c r="C1342" s="206"/>
      <c r="D1342" s="206"/>
      <c r="E1342" s="206"/>
      <c r="F1342" s="206"/>
      <c r="G1342" s="206" t="s">
        <v>380</v>
      </c>
      <c r="H1342" s="206"/>
      <c r="I1342" s="228">
        <v>43555</v>
      </c>
      <c r="J1342" s="206"/>
      <c r="K1342" s="206" t="s">
        <v>1207</v>
      </c>
      <c r="L1342" s="206"/>
      <c r="M1342" s="206" t="s">
        <v>1625</v>
      </c>
      <c r="N1342" s="206"/>
      <c r="O1342" s="206" t="s">
        <v>1624</v>
      </c>
      <c r="P1342" s="206"/>
      <c r="Q1342" s="206" t="s">
        <v>1621</v>
      </c>
      <c r="R1342" s="206"/>
      <c r="S1342" s="211">
        <v>-199.6</v>
      </c>
      <c r="T1342" s="206"/>
      <c r="U1342" s="211">
        <f>ROUND(U1341+S1342,5)</f>
        <v>0</v>
      </c>
    </row>
    <row r="1343" spans="1:21" ht="15.75" thickBot="1" x14ac:dyDescent="0.3">
      <c r="A1343" s="206"/>
      <c r="B1343" s="206"/>
      <c r="C1343" s="206"/>
      <c r="D1343" s="206"/>
      <c r="E1343" s="206"/>
      <c r="F1343" s="206"/>
      <c r="G1343" s="206" t="s">
        <v>380</v>
      </c>
      <c r="H1343" s="206"/>
      <c r="I1343" s="228">
        <v>43555</v>
      </c>
      <c r="J1343" s="206"/>
      <c r="K1343" s="206" t="s">
        <v>1228</v>
      </c>
      <c r="L1343" s="206"/>
      <c r="M1343" s="206" t="s">
        <v>1421</v>
      </c>
      <c r="N1343" s="206"/>
      <c r="O1343" s="206" t="s">
        <v>1623</v>
      </c>
      <c r="P1343" s="206"/>
      <c r="Q1343" s="206" t="s">
        <v>228</v>
      </c>
      <c r="R1343" s="206"/>
      <c r="S1343" s="213">
        <v>42</v>
      </c>
      <c r="T1343" s="206"/>
      <c r="U1343" s="213">
        <f>ROUND(U1342+S1343,5)</f>
        <v>42</v>
      </c>
    </row>
    <row r="1344" spans="1:21" x14ac:dyDescent="0.25">
      <c r="A1344" s="206"/>
      <c r="B1344" s="206"/>
      <c r="C1344" s="206"/>
      <c r="D1344" s="206" t="s">
        <v>867</v>
      </c>
      <c r="E1344" s="206"/>
      <c r="F1344" s="206"/>
      <c r="G1344" s="206"/>
      <c r="H1344" s="206"/>
      <c r="I1344" s="228"/>
      <c r="J1344" s="206"/>
      <c r="K1344" s="206"/>
      <c r="L1344" s="206"/>
      <c r="M1344" s="206"/>
      <c r="N1344" s="206"/>
      <c r="O1344" s="206"/>
      <c r="P1344" s="206"/>
      <c r="Q1344" s="206"/>
      <c r="R1344" s="206"/>
      <c r="S1344" s="211">
        <f>ROUND(SUM(S1341:S1343),5)</f>
        <v>-157.6</v>
      </c>
      <c r="T1344" s="206"/>
      <c r="U1344" s="211">
        <f>U1343</f>
        <v>42</v>
      </c>
    </row>
    <row r="1345" spans="1:21" x14ac:dyDescent="0.25">
      <c r="A1345" s="203"/>
      <c r="B1345" s="203"/>
      <c r="C1345" s="203"/>
      <c r="D1345" s="203" t="s">
        <v>268</v>
      </c>
      <c r="E1345" s="203"/>
      <c r="F1345" s="203"/>
      <c r="G1345" s="203"/>
      <c r="H1345" s="203"/>
      <c r="I1345" s="227"/>
      <c r="J1345" s="203"/>
      <c r="K1345" s="203"/>
      <c r="L1345" s="203"/>
      <c r="M1345" s="203"/>
      <c r="N1345" s="203"/>
      <c r="O1345" s="203"/>
      <c r="P1345" s="203"/>
      <c r="Q1345" s="203"/>
      <c r="R1345" s="203"/>
      <c r="S1345" s="229"/>
      <c r="T1345" s="203"/>
      <c r="U1345" s="229">
        <v>0</v>
      </c>
    </row>
    <row r="1346" spans="1:21" x14ac:dyDescent="0.25">
      <c r="A1346" s="206"/>
      <c r="B1346" s="206"/>
      <c r="C1346" s="206"/>
      <c r="D1346" s="206" t="s">
        <v>868</v>
      </c>
      <c r="E1346" s="206"/>
      <c r="F1346" s="206"/>
      <c r="G1346" s="206"/>
      <c r="H1346" s="206"/>
      <c r="I1346" s="228"/>
      <c r="J1346" s="206"/>
      <c r="K1346" s="206"/>
      <c r="L1346" s="206"/>
      <c r="M1346" s="206"/>
      <c r="N1346" s="206"/>
      <c r="O1346" s="206"/>
      <c r="P1346" s="206"/>
      <c r="Q1346" s="206"/>
      <c r="R1346" s="206"/>
      <c r="S1346" s="211"/>
      <c r="T1346" s="206"/>
      <c r="U1346" s="211">
        <f>U1345</f>
        <v>0</v>
      </c>
    </row>
    <row r="1347" spans="1:21" x14ac:dyDescent="0.25">
      <c r="A1347" s="203"/>
      <c r="B1347" s="203"/>
      <c r="C1347" s="203"/>
      <c r="D1347" s="203" t="s">
        <v>269</v>
      </c>
      <c r="E1347" s="203"/>
      <c r="F1347" s="203"/>
      <c r="G1347" s="203"/>
      <c r="H1347" s="203"/>
      <c r="I1347" s="227"/>
      <c r="J1347" s="203"/>
      <c r="K1347" s="203"/>
      <c r="L1347" s="203"/>
      <c r="M1347" s="203"/>
      <c r="N1347" s="203"/>
      <c r="O1347" s="203"/>
      <c r="P1347" s="203"/>
      <c r="Q1347" s="203"/>
      <c r="R1347" s="203"/>
      <c r="S1347" s="229"/>
      <c r="T1347" s="203"/>
      <c r="U1347" s="229">
        <v>0</v>
      </c>
    </row>
    <row r="1348" spans="1:21" x14ac:dyDescent="0.25">
      <c r="A1348" s="206"/>
      <c r="B1348" s="206"/>
      <c r="C1348" s="206"/>
      <c r="D1348" s="206" t="s">
        <v>869</v>
      </c>
      <c r="E1348" s="206"/>
      <c r="F1348" s="206"/>
      <c r="G1348" s="206"/>
      <c r="H1348" s="206"/>
      <c r="I1348" s="228"/>
      <c r="J1348" s="206"/>
      <c r="K1348" s="206"/>
      <c r="L1348" s="206"/>
      <c r="M1348" s="206"/>
      <c r="N1348" s="206"/>
      <c r="O1348" s="206"/>
      <c r="P1348" s="206"/>
      <c r="Q1348" s="206"/>
      <c r="R1348" s="206"/>
      <c r="S1348" s="211"/>
      <c r="T1348" s="206"/>
      <c r="U1348" s="211">
        <f>U1347</f>
        <v>0</v>
      </c>
    </row>
    <row r="1349" spans="1:21" x14ac:dyDescent="0.25">
      <c r="A1349" s="203"/>
      <c r="B1349" s="203"/>
      <c r="C1349" s="203"/>
      <c r="D1349" s="203" t="s">
        <v>870</v>
      </c>
      <c r="E1349" s="203"/>
      <c r="F1349" s="203"/>
      <c r="G1349" s="203"/>
      <c r="H1349" s="203"/>
      <c r="I1349" s="227"/>
      <c r="J1349" s="203"/>
      <c r="K1349" s="203"/>
      <c r="L1349" s="203"/>
      <c r="M1349" s="203"/>
      <c r="N1349" s="203"/>
      <c r="O1349" s="203"/>
      <c r="P1349" s="203"/>
      <c r="Q1349" s="203"/>
      <c r="R1349" s="203"/>
      <c r="S1349" s="229"/>
      <c r="T1349" s="203"/>
      <c r="U1349" s="229">
        <v>0</v>
      </c>
    </row>
    <row r="1350" spans="1:21" ht="15.75" thickBot="1" x14ac:dyDescent="0.3">
      <c r="A1350" s="206"/>
      <c r="B1350" s="206"/>
      <c r="C1350" s="206"/>
      <c r="D1350" s="206" t="s">
        <v>871</v>
      </c>
      <c r="E1350" s="206"/>
      <c r="F1350" s="206"/>
      <c r="G1350" s="206"/>
      <c r="H1350" s="206"/>
      <c r="I1350" s="228"/>
      <c r="J1350" s="206"/>
      <c r="K1350" s="206"/>
      <c r="L1350" s="206"/>
      <c r="M1350" s="206"/>
      <c r="N1350" s="206"/>
      <c r="O1350" s="206"/>
      <c r="P1350" s="206"/>
      <c r="Q1350" s="206"/>
      <c r="R1350" s="206"/>
      <c r="S1350" s="213"/>
      <c r="T1350" s="206"/>
      <c r="U1350" s="213">
        <f>U1349</f>
        <v>0</v>
      </c>
    </row>
    <row r="1351" spans="1:21" x14ac:dyDescent="0.25">
      <c r="A1351" s="206"/>
      <c r="B1351" s="206"/>
      <c r="C1351" s="206" t="s">
        <v>270</v>
      </c>
      <c r="D1351" s="206"/>
      <c r="E1351" s="206"/>
      <c r="F1351" s="206"/>
      <c r="G1351" s="206"/>
      <c r="H1351" s="206"/>
      <c r="I1351" s="228"/>
      <c r="J1351" s="206"/>
      <c r="K1351" s="206"/>
      <c r="L1351" s="206"/>
      <c r="M1351" s="206"/>
      <c r="N1351" s="206"/>
      <c r="O1351" s="206"/>
      <c r="P1351" s="206"/>
      <c r="Q1351" s="206"/>
      <c r="R1351" s="206"/>
      <c r="S1351" s="211">
        <f>ROUND(S1344+S1346+S1348+S1350,5)</f>
        <v>-157.6</v>
      </c>
      <c r="T1351" s="206"/>
      <c r="U1351" s="211">
        <f>ROUND(U1344+U1346+U1348+U1350,5)</f>
        <v>42</v>
      </c>
    </row>
    <row r="1352" spans="1:21" x14ac:dyDescent="0.25">
      <c r="A1352" s="203"/>
      <c r="B1352" s="203"/>
      <c r="C1352" s="203" t="s">
        <v>872</v>
      </c>
      <c r="D1352" s="203"/>
      <c r="E1352" s="203"/>
      <c r="F1352" s="203"/>
      <c r="G1352" s="203"/>
      <c r="H1352" s="203"/>
      <c r="I1352" s="227"/>
      <c r="J1352" s="203"/>
      <c r="K1352" s="203"/>
      <c r="L1352" s="203"/>
      <c r="M1352" s="203"/>
      <c r="N1352" s="203"/>
      <c r="O1352" s="203"/>
      <c r="P1352" s="203"/>
      <c r="Q1352" s="203"/>
      <c r="R1352" s="203"/>
      <c r="S1352" s="229"/>
      <c r="T1352" s="203"/>
      <c r="U1352" s="229">
        <v>0</v>
      </c>
    </row>
    <row r="1353" spans="1:21" x14ac:dyDescent="0.25">
      <c r="A1353" s="206"/>
      <c r="B1353" s="206"/>
      <c r="C1353" s="206" t="s">
        <v>873</v>
      </c>
      <c r="D1353" s="206"/>
      <c r="E1353" s="206"/>
      <c r="F1353" s="206"/>
      <c r="G1353" s="206"/>
      <c r="H1353" s="206"/>
      <c r="I1353" s="228"/>
      <c r="J1353" s="206"/>
      <c r="K1353" s="206"/>
      <c r="L1353" s="206"/>
      <c r="M1353" s="206"/>
      <c r="N1353" s="206"/>
      <c r="O1353" s="206"/>
      <c r="P1353" s="206"/>
      <c r="Q1353" s="206"/>
      <c r="R1353" s="206"/>
      <c r="S1353" s="211"/>
      <c r="T1353" s="206"/>
      <c r="U1353" s="211">
        <f>U1352</f>
        <v>0</v>
      </c>
    </row>
    <row r="1354" spans="1:21" x14ac:dyDescent="0.25">
      <c r="A1354" s="203"/>
      <c r="B1354" s="203"/>
      <c r="C1354" s="203" t="s">
        <v>874</v>
      </c>
      <c r="D1354" s="203"/>
      <c r="E1354" s="203"/>
      <c r="F1354" s="203"/>
      <c r="G1354" s="203"/>
      <c r="H1354" s="203"/>
      <c r="I1354" s="227"/>
      <c r="J1354" s="203"/>
      <c r="K1354" s="203"/>
      <c r="L1354" s="203"/>
      <c r="M1354" s="203"/>
      <c r="N1354" s="203"/>
      <c r="O1354" s="203"/>
      <c r="P1354" s="203"/>
      <c r="Q1354" s="203"/>
      <c r="R1354" s="203"/>
      <c r="S1354" s="229"/>
      <c r="T1354" s="203"/>
      <c r="U1354" s="229">
        <v>0</v>
      </c>
    </row>
    <row r="1355" spans="1:21" x14ac:dyDescent="0.25">
      <c r="A1355" s="206"/>
      <c r="B1355" s="206"/>
      <c r="C1355" s="206" t="s">
        <v>875</v>
      </c>
      <c r="D1355" s="206"/>
      <c r="E1355" s="206"/>
      <c r="F1355" s="206"/>
      <c r="G1355" s="206"/>
      <c r="H1355" s="206"/>
      <c r="I1355" s="228"/>
      <c r="J1355" s="206"/>
      <c r="K1355" s="206"/>
      <c r="L1355" s="206"/>
      <c r="M1355" s="206"/>
      <c r="N1355" s="206"/>
      <c r="O1355" s="206"/>
      <c r="P1355" s="206"/>
      <c r="Q1355" s="206"/>
      <c r="R1355" s="206"/>
      <c r="S1355" s="211"/>
      <c r="T1355" s="206"/>
      <c r="U1355" s="211">
        <f>U1354</f>
        <v>0</v>
      </c>
    </row>
    <row r="1356" spans="1:21" x14ac:dyDescent="0.25">
      <c r="A1356" s="203"/>
      <c r="B1356" s="203"/>
      <c r="C1356" s="203" t="s">
        <v>876</v>
      </c>
      <c r="D1356" s="203"/>
      <c r="E1356" s="203"/>
      <c r="F1356" s="203"/>
      <c r="G1356" s="203"/>
      <c r="H1356" s="203"/>
      <c r="I1356" s="227"/>
      <c r="J1356" s="203"/>
      <c r="K1356" s="203"/>
      <c r="L1356" s="203"/>
      <c r="M1356" s="203"/>
      <c r="N1356" s="203"/>
      <c r="O1356" s="203"/>
      <c r="P1356" s="203"/>
      <c r="Q1356" s="203"/>
      <c r="R1356" s="203"/>
      <c r="S1356" s="229"/>
      <c r="T1356" s="203"/>
      <c r="U1356" s="229">
        <v>0</v>
      </c>
    </row>
    <row r="1357" spans="1:21" ht="15.75" thickBot="1" x14ac:dyDescent="0.3">
      <c r="A1357" s="206"/>
      <c r="B1357" s="206"/>
      <c r="C1357" s="206" t="s">
        <v>877</v>
      </c>
      <c r="D1357" s="206"/>
      <c r="E1357" s="206"/>
      <c r="F1357" s="206"/>
      <c r="G1357" s="206"/>
      <c r="H1357" s="206"/>
      <c r="I1357" s="228"/>
      <c r="J1357" s="206"/>
      <c r="K1357" s="206"/>
      <c r="L1357" s="206"/>
      <c r="M1357" s="206"/>
      <c r="N1357" s="206"/>
      <c r="O1357" s="206"/>
      <c r="P1357" s="206"/>
      <c r="Q1357" s="206"/>
      <c r="R1357" s="206"/>
      <c r="S1357" s="213"/>
      <c r="T1357" s="206"/>
      <c r="U1357" s="213">
        <f>U1356</f>
        <v>0</v>
      </c>
    </row>
    <row r="1358" spans="1:21" x14ac:dyDescent="0.25">
      <c r="A1358" s="206"/>
      <c r="B1358" s="206" t="s">
        <v>271</v>
      </c>
      <c r="C1358" s="206"/>
      <c r="D1358" s="206"/>
      <c r="E1358" s="206"/>
      <c r="F1358" s="206"/>
      <c r="G1358" s="206"/>
      <c r="H1358" s="206"/>
      <c r="I1358" s="228"/>
      <c r="J1358" s="206"/>
      <c r="K1358" s="206"/>
      <c r="L1358" s="206"/>
      <c r="M1358" s="206"/>
      <c r="N1358" s="206"/>
      <c r="O1358" s="206"/>
      <c r="P1358" s="206"/>
      <c r="Q1358" s="206"/>
      <c r="R1358" s="206"/>
      <c r="S1358" s="211">
        <f>ROUND(S1351+S1353+S1355+S1357,5)</f>
        <v>-157.6</v>
      </c>
      <c r="T1358" s="206"/>
      <c r="U1358" s="211">
        <f>ROUND(U1351+U1353+U1355+U1357,5)</f>
        <v>42</v>
      </c>
    </row>
    <row r="1359" spans="1:21" x14ac:dyDescent="0.25">
      <c r="A1359" s="203"/>
      <c r="B1359" s="203" t="s">
        <v>878</v>
      </c>
      <c r="C1359" s="203"/>
      <c r="D1359" s="203"/>
      <c r="E1359" s="203"/>
      <c r="F1359" s="203"/>
      <c r="G1359" s="203"/>
      <c r="H1359" s="203"/>
      <c r="I1359" s="227"/>
      <c r="J1359" s="203"/>
      <c r="K1359" s="203"/>
      <c r="L1359" s="203"/>
      <c r="M1359" s="203"/>
      <c r="N1359" s="203"/>
      <c r="O1359" s="203"/>
      <c r="P1359" s="203"/>
      <c r="Q1359" s="203"/>
      <c r="R1359" s="203"/>
      <c r="S1359" s="229"/>
      <c r="T1359" s="203"/>
      <c r="U1359" s="229">
        <v>0</v>
      </c>
    </row>
    <row r="1360" spans="1:21" x14ac:dyDescent="0.25">
      <c r="A1360" s="203"/>
      <c r="B1360" s="203"/>
      <c r="C1360" s="203" t="s">
        <v>879</v>
      </c>
      <c r="D1360" s="203"/>
      <c r="E1360" s="203"/>
      <c r="F1360" s="203"/>
      <c r="G1360" s="203"/>
      <c r="H1360" s="203"/>
      <c r="I1360" s="227"/>
      <c r="J1360" s="203"/>
      <c r="K1360" s="203"/>
      <c r="L1360" s="203"/>
      <c r="M1360" s="203"/>
      <c r="N1360" s="203"/>
      <c r="O1360" s="203"/>
      <c r="P1360" s="203"/>
      <c r="Q1360" s="203"/>
      <c r="R1360" s="203"/>
      <c r="S1360" s="229"/>
      <c r="T1360" s="203"/>
      <c r="U1360" s="229">
        <v>0</v>
      </c>
    </row>
    <row r="1361" spans="1:21" x14ac:dyDescent="0.25">
      <c r="A1361" s="206"/>
      <c r="B1361" s="206"/>
      <c r="C1361" s="206" t="s">
        <v>880</v>
      </c>
      <c r="D1361" s="206"/>
      <c r="E1361" s="206"/>
      <c r="F1361" s="206"/>
      <c r="G1361" s="206"/>
      <c r="H1361" s="206"/>
      <c r="I1361" s="228"/>
      <c r="J1361" s="206"/>
      <c r="K1361" s="206"/>
      <c r="L1361" s="206"/>
      <c r="M1361" s="206"/>
      <c r="N1361" s="206"/>
      <c r="O1361" s="206"/>
      <c r="P1361" s="206"/>
      <c r="Q1361" s="206"/>
      <c r="R1361" s="206"/>
      <c r="S1361" s="211"/>
      <c r="T1361" s="206"/>
      <c r="U1361" s="211">
        <f>U1360</f>
        <v>0</v>
      </c>
    </row>
    <row r="1362" spans="1:21" x14ac:dyDescent="0.25">
      <c r="A1362" s="203"/>
      <c r="B1362" s="203"/>
      <c r="C1362" s="203" t="s">
        <v>881</v>
      </c>
      <c r="D1362" s="203"/>
      <c r="E1362" s="203"/>
      <c r="F1362" s="203"/>
      <c r="G1362" s="203"/>
      <c r="H1362" s="203"/>
      <c r="I1362" s="227"/>
      <c r="J1362" s="203"/>
      <c r="K1362" s="203"/>
      <c r="L1362" s="203"/>
      <c r="M1362" s="203"/>
      <c r="N1362" s="203"/>
      <c r="O1362" s="203"/>
      <c r="P1362" s="203"/>
      <c r="Q1362" s="203"/>
      <c r="R1362" s="203"/>
      <c r="S1362" s="229"/>
      <c r="T1362" s="203"/>
      <c r="U1362" s="229">
        <v>0</v>
      </c>
    </row>
    <row r="1363" spans="1:21" x14ac:dyDescent="0.25">
      <c r="A1363" s="206"/>
      <c r="B1363" s="206"/>
      <c r="C1363" s="206" t="s">
        <v>882</v>
      </c>
      <c r="D1363" s="206"/>
      <c r="E1363" s="206"/>
      <c r="F1363" s="206"/>
      <c r="G1363" s="206"/>
      <c r="H1363" s="206"/>
      <c r="I1363" s="228"/>
      <c r="J1363" s="206"/>
      <c r="K1363" s="206"/>
      <c r="L1363" s="206"/>
      <c r="M1363" s="206"/>
      <c r="N1363" s="206"/>
      <c r="O1363" s="206"/>
      <c r="P1363" s="206"/>
      <c r="Q1363" s="206"/>
      <c r="R1363" s="206"/>
      <c r="S1363" s="211"/>
      <c r="T1363" s="206"/>
      <c r="U1363" s="211">
        <f>U1362</f>
        <v>0</v>
      </c>
    </row>
    <row r="1364" spans="1:21" x14ac:dyDescent="0.25">
      <c r="A1364" s="203"/>
      <c r="B1364" s="203"/>
      <c r="C1364" s="203" t="s">
        <v>883</v>
      </c>
      <c r="D1364" s="203"/>
      <c r="E1364" s="203"/>
      <c r="F1364" s="203"/>
      <c r="G1364" s="203"/>
      <c r="H1364" s="203"/>
      <c r="I1364" s="227"/>
      <c r="J1364" s="203"/>
      <c r="K1364" s="203"/>
      <c r="L1364" s="203"/>
      <c r="M1364" s="203"/>
      <c r="N1364" s="203"/>
      <c r="O1364" s="203"/>
      <c r="P1364" s="203"/>
      <c r="Q1364" s="203"/>
      <c r="R1364" s="203"/>
      <c r="S1364" s="229"/>
      <c r="T1364" s="203"/>
      <c r="U1364" s="229">
        <v>0</v>
      </c>
    </row>
    <row r="1365" spans="1:21" ht="15.75" thickBot="1" x14ac:dyDescent="0.3">
      <c r="A1365" s="206"/>
      <c r="B1365" s="206"/>
      <c r="C1365" s="206" t="s">
        <v>884</v>
      </c>
      <c r="D1365" s="206"/>
      <c r="E1365" s="206"/>
      <c r="F1365" s="206"/>
      <c r="G1365" s="206"/>
      <c r="H1365" s="206"/>
      <c r="I1365" s="228"/>
      <c r="J1365" s="206"/>
      <c r="K1365" s="206"/>
      <c r="L1365" s="206"/>
      <c r="M1365" s="206"/>
      <c r="N1365" s="206"/>
      <c r="O1365" s="206"/>
      <c r="P1365" s="206"/>
      <c r="Q1365" s="206"/>
      <c r="R1365" s="206"/>
      <c r="S1365" s="213"/>
      <c r="T1365" s="206"/>
      <c r="U1365" s="213">
        <f>U1364</f>
        <v>0</v>
      </c>
    </row>
    <row r="1366" spans="1:21" x14ac:dyDescent="0.25">
      <c r="A1366" s="206"/>
      <c r="B1366" s="206" t="s">
        <v>885</v>
      </c>
      <c r="C1366" s="206"/>
      <c r="D1366" s="206"/>
      <c r="E1366" s="206"/>
      <c r="F1366" s="206"/>
      <c r="G1366" s="206"/>
      <c r="H1366" s="206"/>
      <c r="I1366" s="228"/>
      <c r="J1366" s="206"/>
      <c r="K1366" s="206"/>
      <c r="L1366" s="206"/>
      <c r="M1366" s="206"/>
      <c r="N1366" s="206"/>
      <c r="O1366" s="206"/>
      <c r="P1366" s="206"/>
      <c r="Q1366" s="206"/>
      <c r="R1366" s="206"/>
      <c r="S1366" s="211"/>
      <c r="T1366" s="206"/>
      <c r="U1366" s="211">
        <f>ROUND(U1361+U1363+U1365,5)</f>
        <v>0</v>
      </c>
    </row>
    <row r="1367" spans="1:21" x14ac:dyDescent="0.25">
      <c r="A1367" s="203"/>
      <c r="B1367" s="203" t="s">
        <v>272</v>
      </c>
      <c r="C1367" s="203"/>
      <c r="D1367" s="203"/>
      <c r="E1367" s="203"/>
      <c r="F1367" s="203"/>
      <c r="G1367" s="203"/>
      <c r="H1367" s="203"/>
      <c r="I1367" s="227"/>
      <c r="J1367" s="203"/>
      <c r="K1367" s="203"/>
      <c r="L1367" s="203"/>
      <c r="M1367" s="203"/>
      <c r="N1367" s="203"/>
      <c r="O1367" s="203"/>
      <c r="P1367" s="203"/>
      <c r="Q1367" s="203"/>
      <c r="R1367" s="203"/>
      <c r="S1367" s="229"/>
      <c r="T1367" s="203"/>
      <c r="U1367" s="229">
        <v>135355.5</v>
      </c>
    </row>
    <row r="1368" spans="1:21" x14ac:dyDescent="0.25">
      <c r="A1368" s="203"/>
      <c r="B1368" s="203"/>
      <c r="C1368" s="203" t="s">
        <v>273</v>
      </c>
      <c r="D1368" s="203"/>
      <c r="E1368" s="203"/>
      <c r="F1368" s="203"/>
      <c r="G1368" s="203"/>
      <c r="H1368" s="203"/>
      <c r="I1368" s="227"/>
      <c r="J1368" s="203"/>
      <c r="K1368" s="203"/>
      <c r="L1368" s="203"/>
      <c r="M1368" s="203"/>
      <c r="N1368" s="203"/>
      <c r="O1368" s="203"/>
      <c r="P1368" s="203"/>
      <c r="Q1368" s="203"/>
      <c r="R1368" s="203"/>
      <c r="S1368" s="229"/>
      <c r="T1368" s="203"/>
      <c r="U1368" s="229">
        <v>0</v>
      </c>
    </row>
    <row r="1369" spans="1:21" x14ac:dyDescent="0.25">
      <c r="A1369" s="206"/>
      <c r="B1369" s="206"/>
      <c r="C1369" s="206" t="s">
        <v>886</v>
      </c>
      <c r="D1369" s="206"/>
      <c r="E1369" s="206"/>
      <c r="F1369" s="206"/>
      <c r="G1369" s="206"/>
      <c r="H1369" s="206"/>
      <c r="I1369" s="228"/>
      <c r="J1369" s="206"/>
      <c r="K1369" s="206"/>
      <c r="L1369" s="206"/>
      <c r="M1369" s="206"/>
      <c r="N1369" s="206"/>
      <c r="O1369" s="206"/>
      <c r="P1369" s="206"/>
      <c r="Q1369" s="206"/>
      <c r="R1369" s="206"/>
      <c r="S1369" s="211"/>
      <c r="T1369" s="206"/>
      <c r="U1369" s="211">
        <f>U1368</f>
        <v>0</v>
      </c>
    </row>
    <row r="1370" spans="1:21" x14ac:dyDescent="0.25">
      <c r="A1370" s="203"/>
      <c r="B1370" s="203"/>
      <c r="C1370" s="203" t="s">
        <v>887</v>
      </c>
      <c r="D1370" s="203"/>
      <c r="E1370" s="203"/>
      <c r="F1370" s="203"/>
      <c r="G1370" s="203"/>
      <c r="H1370" s="203"/>
      <c r="I1370" s="227"/>
      <c r="J1370" s="203"/>
      <c r="K1370" s="203"/>
      <c r="L1370" s="203"/>
      <c r="M1370" s="203"/>
      <c r="N1370" s="203"/>
      <c r="O1370" s="203"/>
      <c r="P1370" s="203"/>
      <c r="Q1370" s="203"/>
      <c r="R1370" s="203"/>
      <c r="S1370" s="229"/>
      <c r="T1370" s="203"/>
      <c r="U1370" s="229">
        <v>0</v>
      </c>
    </row>
    <row r="1371" spans="1:21" x14ac:dyDescent="0.25">
      <c r="A1371" s="206"/>
      <c r="B1371" s="206"/>
      <c r="C1371" s="206" t="s">
        <v>888</v>
      </c>
      <c r="D1371" s="206"/>
      <c r="E1371" s="206"/>
      <c r="F1371" s="206"/>
      <c r="G1371" s="206"/>
      <c r="H1371" s="206"/>
      <c r="I1371" s="228"/>
      <c r="J1371" s="206"/>
      <c r="K1371" s="206"/>
      <c r="L1371" s="206"/>
      <c r="M1371" s="206"/>
      <c r="N1371" s="206"/>
      <c r="O1371" s="206"/>
      <c r="P1371" s="206"/>
      <c r="Q1371" s="206"/>
      <c r="R1371" s="206"/>
      <c r="S1371" s="211"/>
      <c r="T1371" s="206"/>
      <c r="U1371" s="211">
        <f>U1370</f>
        <v>0</v>
      </c>
    </row>
    <row r="1372" spans="1:21" x14ac:dyDescent="0.25">
      <c r="A1372" s="203"/>
      <c r="B1372" s="203"/>
      <c r="C1372" s="203" t="s">
        <v>889</v>
      </c>
      <c r="D1372" s="203"/>
      <c r="E1372" s="203"/>
      <c r="F1372" s="203"/>
      <c r="G1372" s="203"/>
      <c r="H1372" s="203"/>
      <c r="I1372" s="227"/>
      <c r="J1372" s="203"/>
      <c r="K1372" s="203"/>
      <c r="L1372" s="203"/>
      <c r="M1372" s="203"/>
      <c r="N1372" s="203"/>
      <c r="O1372" s="203"/>
      <c r="P1372" s="203"/>
      <c r="Q1372" s="203"/>
      <c r="R1372" s="203"/>
      <c r="S1372" s="229"/>
      <c r="T1372" s="203"/>
      <c r="U1372" s="229">
        <v>0</v>
      </c>
    </row>
    <row r="1373" spans="1:21" x14ac:dyDescent="0.25">
      <c r="A1373" s="206"/>
      <c r="B1373" s="206"/>
      <c r="C1373" s="206" t="s">
        <v>890</v>
      </c>
      <c r="D1373" s="206"/>
      <c r="E1373" s="206"/>
      <c r="F1373" s="206"/>
      <c r="G1373" s="206"/>
      <c r="H1373" s="206"/>
      <c r="I1373" s="228"/>
      <c r="J1373" s="206"/>
      <c r="K1373" s="206"/>
      <c r="L1373" s="206"/>
      <c r="M1373" s="206"/>
      <c r="N1373" s="206"/>
      <c r="O1373" s="206"/>
      <c r="P1373" s="206"/>
      <c r="Q1373" s="206"/>
      <c r="R1373" s="206"/>
      <c r="S1373" s="211"/>
      <c r="T1373" s="206"/>
      <c r="U1373" s="211">
        <f>U1372</f>
        <v>0</v>
      </c>
    </row>
    <row r="1374" spans="1:21" x14ac:dyDescent="0.25">
      <c r="A1374" s="203"/>
      <c r="B1374" s="203"/>
      <c r="C1374" s="203" t="s">
        <v>891</v>
      </c>
      <c r="D1374" s="203"/>
      <c r="E1374" s="203"/>
      <c r="F1374" s="203"/>
      <c r="G1374" s="203"/>
      <c r="H1374" s="203"/>
      <c r="I1374" s="227"/>
      <c r="J1374" s="203"/>
      <c r="K1374" s="203"/>
      <c r="L1374" s="203"/>
      <c r="M1374" s="203"/>
      <c r="N1374" s="203"/>
      <c r="O1374" s="203"/>
      <c r="P1374" s="203"/>
      <c r="Q1374" s="203"/>
      <c r="R1374" s="203"/>
      <c r="S1374" s="229"/>
      <c r="T1374" s="203"/>
      <c r="U1374" s="229">
        <v>0</v>
      </c>
    </row>
    <row r="1375" spans="1:21" x14ac:dyDescent="0.25">
      <c r="A1375" s="206"/>
      <c r="B1375" s="206"/>
      <c r="C1375" s="206" t="s">
        <v>892</v>
      </c>
      <c r="D1375" s="206"/>
      <c r="E1375" s="206"/>
      <c r="F1375" s="206"/>
      <c r="G1375" s="206"/>
      <c r="H1375" s="206"/>
      <c r="I1375" s="228"/>
      <c r="J1375" s="206"/>
      <c r="K1375" s="206"/>
      <c r="L1375" s="206"/>
      <c r="M1375" s="206"/>
      <c r="N1375" s="206"/>
      <c r="O1375" s="206"/>
      <c r="P1375" s="206"/>
      <c r="Q1375" s="206"/>
      <c r="R1375" s="206"/>
      <c r="S1375" s="211"/>
      <c r="T1375" s="206"/>
      <c r="U1375" s="211">
        <f>U1374</f>
        <v>0</v>
      </c>
    </row>
    <row r="1376" spans="1:21" x14ac:dyDescent="0.25">
      <c r="A1376" s="203"/>
      <c r="B1376" s="203"/>
      <c r="C1376" s="203" t="s">
        <v>893</v>
      </c>
      <c r="D1376" s="203"/>
      <c r="E1376" s="203"/>
      <c r="F1376" s="203"/>
      <c r="G1376" s="203"/>
      <c r="H1376" s="203"/>
      <c r="I1376" s="227"/>
      <c r="J1376" s="203"/>
      <c r="K1376" s="203"/>
      <c r="L1376" s="203"/>
      <c r="M1376" s="203"/>
      <c r="N1376" s="203"/>
      <c r="O1376" s="203"/>
      <c r="P1376" s="203"/>
      <c r="Q1376" s="203"/>
      <c r="R1376" s="203"/>
      <c r="S1376" s="229"/>
      <c r="T1376" s="203"/>
      <c r="U1376" s="229">
        <v>0</v>
      </c>
    </row>
    <row r="1377" spans="1:21" x14ac:dyDescent="0.25">
      <c r="A1377" s="206"/>
      <c r="B1377" s="206"/>
      <c r="C1377" s="206" t="s">
        <v>894</v>
      </c>
      <c r="D1377" s="206"/>
      <c r="E1377" s="206"/>
      <c r="F1377" s="206"/>
      <c r="G1377" s="206"/>
      <c r="H1377" s="206"/>
      <c r="I1377" s="228"/>
      <c r="J1377" s="206"/>
      <c r="K1377" s="206"/>
      <c r="L1377" s="206"/>
      <c r="M1377" s="206"/>
      <c r="N1377" s="206"/>
      <c r="O1377" s="206"/>
      <c r="P1377" s="206"/>
      <c r="Q1377" s="206"/>
      <c r="R1377" s="206"/>
      <c r="S1377" s="211"/>
      <c r="T1377" s="206"/>
      <c r="U1377" s="211">
        <f>U1376</f>
        <v>0</v>
      </c>
    </row>
    <row r="1378" spans="1:21" x14ac:dyDescent="0.25">
      <c r="A1378" s="203"/>
      <c r="B1378" s="203"/>
      <c r="C1378" s="203" t="s">
        <v>274</v>
      </c>
      <c r="D1378" s="203"/>
      <c r="E1378" s="203"/>
      <c r="F1378" s="203"/>
      <c r="G1378" s="203"/>
      <c r="H1378" s="203"/>
      <c r="I1378" s="227"/>
      <c r="J1378" s="203"/>
      <c r="K1378" s="203"/>
      <c r="L1378" s="203"/>
      <c r="M1378" s="203"/>
      <c r="N1378" s="203"/>
      <c r="O1378" s="203"/>
      <c r="P1378" s="203"/>
      <c r="Q1378" s="203"/>
      <c r="R1378" s="203"/>
      <c r="S1378" s="229"/>
      <c r="T1378" s="203"/>
      <c r="U1378" s="229">
        <v>0</v>
      </c>
    </row>
    <row r="1379" spans="1:21" x14ac:dyDescent="0.25">
      <c r="A1379" s="206"/>
      <c r="B1379" s="206"/>
      <c r="C1379" s="206" t="s">
        <v>895</v>
      </c>
      <c r="D1379" s="206"/>
      <c r="E1379" s="206"/>
      <c r="F1379" s="206"/>
      <c r="G1379" s="206"/>
      <c r="H1379" s="206"/>
      <c r="I1379" s="228"/>
      <c r="J1379" s="206"/>
      <c r="K1379" s="206"/>
      <c r="L1379" s="206"/>
      <c r="M1379" s="206"/>
      <c r="N1379" s="206"/>
      <c r="O1379" s="206"/>
      <c r="P1379" s="206"/>
      <c r="Q1379" s="206"/>
      <c r="R1379" s="206"/>
      <c r="S1379" s="211"/>
      <c r="T1379" s="206"/>
      <c r="U1379" s="211">
        <f>U1378</f>
        <v>0</v>
      </c>
    </row>
    <row r="1380" spans="1:21" x14ac:dyDescent="0.25">
      <c r="A1380" s="203"/>
      <c r="B1380" s="203"/>
      <c r="C1380" s="203" t="s">
        <v>275</v>
      </c>
      <c r="D1380" s="203"/>
      <c r="E1380" s="203"/>
      <c r="F1380" s="203"/>
      <c r="G1380" s="203"/>
      <c r="H1380" s="203"/>
      <c r="I1380" s="227"/>
      <c r="J1380" s="203"/>
      <c r="K1380" s="203"/>
      <c r="L1380" s="203"/>
      <c r="M1380" s="203"/>
      <c r="N1380" s="203"/>
      <c r="O1380" s="203"/>
      <c r="P1380" s="203"/>
      <c r="Q1380" s="203"/>
      <c r="R1380" s="203"/>
      <c r="S1380" s="229"/>
      <c r="T1380" s="203"/>
      <c r="U1380" s="229">
        <v>135355.5</v>
      </c>
    </row>
    <row r="1381" spans="1:21" x14ac:dyDescent="0.25">
      <c r="A1381" s="203"/>
      <c r="B1381" s="203"/>
      <c r="C1381" s="203"/>
      <c r="D1381" s="203" t="s">
        <v>276</v>
      </c>
      <c r="E1381" s="203"/>
      <c r="F1381" s="203"/>
      <c r="G1381" s="203"/>
      <c r="H1381" s="203"/>
      <c r="I1381" s="227"/>
      <c r="J1381" s="203"/>
      <c r="K1381" s="203"/>
      <c r="L1381" s="203"/>
      <c r="M1381" s="203"/>
      <c r="N1381" s="203"/>
      <c r="O1381" s="203"/>
      <c r="P1381" s="203"/>
      <c r="Q1381" s="203"/>
      <c r="R1381" s="203"/>
      <c r="S1381" s="229"/>
      <c r="T1381" s="203"/>
      <c r="U1381" s="229">
        <v>0</v>
      </c>
    </row>
    <row r="1382" spans="1:21" x14ac:dyDescent="0.25">
      <c r="A1382" s="206"/>
      <c r="B1382" s="206"/>
      <c r="C1382" s="206"/>
      <c r="D1382" s="206" t="s">
        <v>896</v>
      </c>
      <c r="E1382" s="206"/>
      <c r="F1382" s="206"/>
      <c r="G1382" s="206"/>
      <c r="H1382" s="206"/>
      <c r="I1382" s="228"/>
      <c r="J1382" s="206"/>
      <c r="K1382" s="206"/>
      <c r="L1382" s="206"/>
      <c r="M1382" s="206"/>
      <c r="N1382" s="206"/>
      <c r="O1382" s="206"/>
      <c r="P1382" s="206"/>
      <c r="Q1382" s="206"/>
      <c r="R1382" s="206"/>
      <c r="S1382" s="211"/>
      <c r="T1382" s="206"/>
      <c r="U1382" s="211">
        <f>U1381</f>
        <v>0</v>
      </c>
    </row>
    <row r="1383" spans="1:21" x14ac:dyDescent="0.25">
      <c r="A1383" s="203"/>
      <c r="B1383" s="203"/>
      <c r="C1383" s="203"/>
      <c r="D1383" s="203" t="s">
        <v>277</v>
      </c>
      <c r="E1383" s="203"/>
      <c r="F1383" s="203"/>
      <c r="G1383" s="203"/>
      <c r="H1383" s="203"/>
      <c r="I1383" s="227"/>
      <c r="J1383" s="203"/>
      <c r="K1383" s="203"/>
      <c r="L1383" s="203"/>
      <c r="M1383" s="203"/>
      <c r="N1383" s="203"/>
      <c r="O1383" s="203"/>
      <c r="P1383" s="203"/>
      <c r="Q1383" s="203"/>
      <c r="R1383" s="203"/>
      <c r="S1383" s="229"/>
      <c r="T1383" s="203"/>
      <c r="U1383" s="229">
        <v>135355.5</v>
      </c>
    </row>
    <row r="1384" spans="1:21" x14ac:dyDescent="0.25">
      <c r="A1384" s="206"/>
      <c r="B1384" s="206"/>
      <c r="C1384" s="206"/>
      <c r="D1384" s="206"/>
      <c r="E1384" s="206"/>
      <c r="F1384" s="206"/>
      <c r="G1384" s="206" t="s">
        <v>457</v>
      </c>
      <c r="H1384" s="206"/>
      <c r="I1384" s="228">
        <v>43525</v>
      </c>
      <c r="J1384" s="206"/>
      <c r="K1384" s="206" t="s">
        <v>1323</v>
      </c>
      <c r="L1384" s="206"/>
      <c r="M1384" s="206" t="s">
        <v>352</v>
      </c>
      <c r="N1384" s="206"/>
      <c r="O1384" s="206" t="s">
        <v>1569</v>
      </c>
      <c r="P1384" s="206"/>
      <c r="Q1384" s="206" t="s">
        <v>321</v>
      </c>
      <c r="R1384" s="206"/>
      <c r="S1384" s="211">
        <v>214.2</v>
      </c>
      <c r="T1384" s="206"/>
      <c r="U1384" s="211">
        <f t="shared" ref="U1384:U1421" si="27">ROUND(U1383+S1384,5)</f>
        <v>135569.70000000001</v>
      </c>
    </row>
    <row r="1385" spans="1:21" x14ac:dyDescent="0.25">
      <c r="A1385" s="206"/>
      <c r="B1385" s="206"/>
      <c r="C1385" s="206"/>
      <c r="D1385" s="206"/>
      <c r="E1385" s="206"/>
      <c r="F1385" s="206"/>
      <c r="G1385" s="206" t="s">
        <v>457</v>
      </c>
      <c r="H1385" s="206"/>
      <c r="I1385" s="228">
        <v>43525</v>
      </c>
      <c r="J1385" s="206"/>
      <c r="K1385" s="206" t="s">
        <v>1323</v>
      </c>
      <c r="L1385" s="206"/>
      <c r="M1385" s="206" t="s">
        <v>352</v>
      </c>
      <c r="N1385" s="206"/>
      <c r="O1385" s="206" t="s">
        <v>1570</v>
      </c>
      <c r="P1385" s="206"/>
      <c r="Q1385" s="206" t="s">
        <v>321</v>
      </c>
      <c r="R1385" s="206"/>
      <c r="S1385" s="211">
        <v>854</v>
      </c>
      <c r="T1385" s="206"/>
      <c r="U1385" s="211">
        <f t="shared" si="27"/>
        <v>136423.70000000001</v>
      </c>
    </row>
    <row r="1386" spans="1:21" x14ac:dyDescent="0.25">
      <c r="A1386" s="206"/>
      <c r="B1386" s="206"/>
      <c r="C1386" s="206"/>
      <c r="D1386" s="206"/>
      <c r="E1386" s="206"/>
      <c r="F1386" s="206"/>
      <c r="G1386" s="206" t="s">
        <v>457</v>
      </c>
      <c r="H1386" s="206"/>
      <c r="I1386" s="228">
        <v>43528</v>
      </c>
      <c r="J1386" s="206"/>
      <c r="K1386" s="206" t="s">
        <v>1335</v>
      </c>
      <c r="L1386" s="206"/>
      <c r="M1386" s="206" t="s">
        <v>352</v>
      </c>
      <c r="N1386" s="206"/>
      <c r="O1386" s="206" t="s">
        <v>1571</v>
      </c>
      <c r="P1386" s="206"/>
      <c r="Q1386" s="206" t="s">
        <v>321</v>
      </c>
      <c r="R1386" s="206"/>
      <c r="S1386" s="211">
        <v>222.6</v>
      </c>
      <c r="T1386" s="206"/>
      <c r="U1386" s="211">
        <f t="shared" si="27"/>
        <v>136646.29999999999</v>
      </c>
    </row>
    <row r="1387" spans="1:21" x14ac:dyDescent="0.25">
      <c r="A1387" s="206"/>
      <c r="B1387" s="206"/>
      <c r="C1387" s="206"/>
      <c r="D1387" s="206"/>
      <c r="E1387" s="206"/>
      <c r="F1387" s="206"/>
      <c r="G1387" s="206" t="s">
        <v>457</v>
      </c>
      <c r="H1387" s="206"/>
      <c r="I1387" s="228">
        <v>43528</v>
      </c>
      <c r="J1387" s="206"/>
      <c r="K1387" s="206" t="s">
        <v>1335</v>
      </c>
      <c r="L1387" s="206"/>
      <c r="M1387" s="206" t="s">
        <v>352</v>
      </c>
      <c r="N1387" s="206"/>
      <c r="O1387" s="206" t="s">
        <v>1572</v>
      </c>
      <c r="P1387" s="206"/>
      <c r="Q1387" s="206" t="s">
        <v>321</v>
      </c>
      <c r="R1387" s="206"/>
      <c r="S1387" s="211">
        <v>735</v>
      </c>
      <c r="T1387" s="206"/>
      <c r="U1387" s="211">
        <f t="shared" si="27"/>
        <v>137381.29999999999</v>
      </c>
    </row>
    <row r="1388" spans="1:21" x14ac:dyDescent="0.25">
      <c r="A1388" s="206"/>
      <c r="B1388" s="206"/>
      <c r="C1388" s="206"/>
      <c r="D1388" s="206"/>
      <c r="E1388" s="206"/>
      <c r="F1388" s="206"/>
      <c r="G1388" s="206" t="s">
        <v>457</v>
      </c>
      <c r="H1388" s="206"/>
      <c r="I1388" s="228">
        <v>43529</v>
      </c>
      <c r="J1388" s="206"/>
      <c r="K1388" s="206" t="s">
        <v>1343</v>
      </c>
      <c r="L1388" s="206"/>
      <c r="M1388" s="206" t="s">
        <v>352</v>
      </c>
      <c r="N1388" s="206"/>
      <c r="O1388" s="206" t="s">
        <v>1573</v>
      </c>
      <c r="P1388" s="206"/>
      <c r="Q1388" s="206" t="s">
        <v>321</v>
      </c>
      <c r="R1388" s="206"/>
      <c r="S1388" s="211">
        <v>283.5</v>
      </c>
      <c r="T1388" s="206"/>
      <c r="U1388" s="211">
        <f t="shared" si="27"/>
        <v>137664.79999999999</v>
      </c>
    </row>
    <row r="1389" spans="1:21" x14ac:dyDescent="0.25">
      <c r="A1389" s="206"/>
      <c r="B1389" s="206"/>
      <c r="C1389" s="206"/>
      <c r="D1389" s="206"/>
      <c r="E1389" s="206"/>
      <c r="F1389" s="206"/>
      <c r="G1389" s="206" t="s">
        <v>457</v>
      </c>
      <c r="H1389" s="206"/>
      <c r="I1389" s="228">
        <v>43529</v>
      </c>
      <c r="J1389" s="206"/>
      <c r="K1389" s="206" t="s">
        <v>1343</v>
      </c>
      <c r="L1389" s="206"/>
      <c r="M1389" s="206" t="s">
        <v>352</v>
      </c>
      <c r="N1389" s="206"/>
      <c r="O1389" s="206" t="s">
        <v>1574</v>
      </c>
      <c r="P1389" s="206"/>
      <c r="Q1389" s="206" t="s">
        <v>321</v>
      </c>
      <c r="R1389" s="206"/>
      <c r="S1389" s="211">
        <v>738.5</v>
      </c>
      <c r="T1389" s="206"/>
      <c r="U1389" s="211">
        <f t="shared" si="27"/>
        <v>138403.29999999999</v>
      </c>
    </row>
    <row r="1390" spans="1:21" x14ac:dyDescent="0.25">
      <c r="A1390" s="206"/>
      <c r="B1390" s="206"/>
      <c r="C1390" s="206"/>
      <c r="D1390" s="206"/>
      <c r="E1390" s="206"/>
      <c r="F1390" s="206"/>
      <c r="G1390" s="206" t="s">
        <v>457</v>
      </c>
      <c r="H1390" s="206"/>
      <c r="I1390" s="228">
        <v>43530</v>
      </c>
      <c r="J1390" s="206"/>
      <c r="K1390" s="206" t="s">
        <v>1345</v>
      </c>
      <c r="L1390" s="206"/>
      <c r="M1390" s="206" t="s">
        <v>352</v>
      </c>
      <c r="N1390" s="206"/>
      <c r="O1390" s="206" t="s">
        <v>1575</v>
      </c>
      <c r="P1390" s="206"/>
      <c r="Q1390" s="206" t="s">
        <v>321</v>
      </c>
      <c r="R1390" s="206"/>
      <c r="S1390" s="211">
        <v>228.9</v>
      </c>
      <c r="T1390" s="206"/>
      <c r="U1390" s="211">
        <f t="shared" si="27"/>
        <v>138632.20000000001</v>
      </c>
    </row>
    <row r="1391" spans="1:21" x14ac:dyDescent="0.25">
      <c r="A1391" s="206"/>
      <c r="B1391" s="206"/>
      <c r="C1391" s="206"/>
      <c r="D1391" s="206"/>
      <c r="E1391" s="206"/>
      <c r="F1391" s="206"/>
      <c r="G1391" s="206" t="s">
        <v>457</v>
      </c>
      <c r="H1391" s="206"/>
      <c r="I1391" s="228">
        <v>43530</v>
      </c>
      <c r="J1391" s="206"/>
      <c r="K1391" s="206" t="s">
        <v>1345</v>
      </c>
      <c r="L1391" s="206"/>
      <c r="M1391" s="206" t="s">
        <v>352</v>
      </c>
      <c r="N1391" s="206"/>
      <c r="O1391" s="206" t="s">
        <v>1576</v>
      </c>
      <c r="P1391" s="206"/>
      <c r="Q1391" s="206" t="s">
        <v>321</v>
      </c>
      <c r="R1391" s="206"/>
      <c r="S1391" s="211">
        <v>696.5</v>
      </c>
      <c r="T1391" s="206"/>
      <c r="U1391" s="211">
        <f t="shared" si="27"/>
        <v>139328.70000000001</v>
      </c>
    </row>
    <row r="1392" spans="1:21" x14ac:dyDescent="0.25">
      <c r="A1392" s="206"/>
      <c r="B1392" s="206"/>
      <c r="C1392" s="206"/>
      <c r="D1392" s="206"/>
      <c r="E1392" s="206"/>
      <c r="F1392" s="206"/>
      <c r="G1392" s="206" t="s">
        <v>457</v>
      </c>
      <c r="H1392" s="206"/>
      <c r="I1392" s="228">
        <v>43531</v>
      </c>
      <c r="J1392" s="206"/>
      <c r="K1392" s="206" t="s">
        <v>1347</v>
      </c>
      <c r="L1392" s="206"/>
      <c r="M1392" s="206" t="s">
        <v>352</v>
      </c>
      <c r="N1392" s="206"/>
      <c r="O1392" s="206" t="s">
        <v>1577</v>
      </c>
      <c r="P1392" s="206"/>
      <c r="Q1392" s="206" t="s">
        <v>321</v>
      </c>
      <c r="R1392" s="206"/>
      <c r="S1392" s="211">
        <v>291.89999999999998</v>
      </c>
      <c r="T1392" s="206"/>
      <c r="U1392" s="211">
        <f t="shared" si="27"/>
        <v>139620.6</v>
      </c>
    </row>
    <row r="1393" spans="1:21" x14ac:dyDescent="0.25">
      <c r="A1393" s="206"/>
      <c r="B1393" s="206"/>
      <c r="C1393" s="206"/>
      <c r="D1393" s="206"/>
      <c r="E1393" s="206"/>
      <c r="F1393" s="206"/>
      <c r="G1393" s="206" t="s">
        <v>457</v>
      </c>
      <c r="H1393" s="206"/>
      <c r="I1393" s="228">
        <v>43531</v>
      </c>
      <c r="J1393" s="206"/>
      <c r="K1393" s="206" t="s">
        <v>1347</v>
      </c>
      <c r="L1393" s="206"/>
      <c r="M1393" s="206" t="s">
        <v>352</v>
      </c>
      <c r="N1393" s="206"/>
      <c r="O1393" s="206" t="s">
        <v>1578</v>
      </c>
      <c r="P1393" s="206"/>
      <c r="Q1393" s="206" t="s">
        <v>321</v>
      </c>
      <c r="R1393" s="206"/>
      <c r="S1393" s="211">
        <v>780.5</v>
      </c>
      <c r="T1393" s="206"/>
      <c r="U1393" s="211">
        <f t="shared" si="27"/>
        <v>140401.1</v>
      </c>
    </row>
    <row r="1394" spans="1:21" x14ac:dyDescent="0.25">
      <c r="A1394" s="206"/>
      <c r="B1394" s="206"/>
      <c r="C1394" s="206"/>
      <c r="D1394" s="206"/>
      <c r="E1394" s="206"/>
      <c r="F1394" s="206"/>
      <c r="G1394" s="206" t="s">
        <v>457</v>
      </c>
      <c r="H1394" s="206"/>
      <c r="I1394" s="228">
        <v>43531</v>
      </c>
      <c r="J1394" s="206"/>
      <c r="K1394" s="206" t="s">
        <v>1347</v>
      </c>
      <c r="L1394" s="206"/>
      <c r="M1394" s="206" t="s">
        <v>352</v>
      </c>
      <c r="N1394" s="206"/>
      <c r="O1394" s="206" t="s">
        <v>1579</v>
      </c>
      <c r="P1394" s="206"/>
      <c r="Q1394" s="206" t="s">
        <v>321</v>
      </c>
      <c r="R1394" s="206"/>
      <c r="S1394" s="211">
        <v>28</v>
      </c>
      <c r="T1394" s="206"/>
      <c r="U1394" s="211">
        <f t="shared" si="27"/>
        <v>140429.1</v>
      </c>
    </row>
    <row r="1395" spans="1:21" x14ac:dyDescent="0.25">
      <c r="A1395" s="206"/>
      <c r="B1395" s="206"/>
      <c r="C1395" s="206"/>
      <c r="D1395" s="206"/>
      <c r="E1395" s="206"/>
      <c r="F1395" s="206"/>
      <c r="G1395" s="206" t="s">
        <v>457</v>
      </c>
      <c r="H1395" s="206"/>
      <c r="I1395" s="228">
        <v>43535</v>
      </c>
      <c r="J1395" s="206"/>
      <c r="K1395" s="206" t="s">
        <v>1351</v>
      </c>
      <c r="L1395" s="206"/>
      <c r="M1395" s="206" t="s">
        <v>352</v>
      </c>
      <c r="N1395" s="206"/>
      <c r="O1395" s="206" t="s">
        <v>1580</v>
      </c>
      <c r="P1395" s="206"/>
      <c r="Q1395" s="206" t="s">
        <v>321</v>
      </c>
      <c r="R1395" s="206"/>
      <c r="S1395" s="211">
        <v>132.30000000000001</v>
      </c>
      <c r="T1395" s="206"/>
      <c r="U1395" s="211">
        <f t="shared" si="27"/>
        <v>140561.4</v>
      </c>
    </row>
    <row r="1396" spans="1:21" x14ac:dyDescent="0.25">
      <c r="A1396" s="206"/>
      <c r="B1396" s="206"/>
      <c r="C1396" s="206"/>
      <c r="D1396" s="206"/>
      <c r="E1396" s="206"/>
      <c r="F1396" s="206"/>
      <c r="G1396" s="206" t="s">
        <v>457</v>
      </c>
      <c r="H1396" s="206"/>
      <c r="I1396" s="228">
        <v>43535</v>
      </c>
      <c r="J1396" s="206"/>
      <c r="K1396" s="206" t="s">
        <v>1351</v>
      </c>
      <c r="L1396" s="206"/>
      <c r="M1396" s="206" t="s">
        <v>352</v>
      </c>
      <c r="N1396" s="206"/>
      <c r="O1396" s="206" t="s">
        <v>1581</v>
      </c>
      <c r="P1396" s="206"/>
      <c r="Q1396" s="206" t="s">
        <v>321</v>
      </c>
      <c r="R1396" s="206"/>
      <c r="S1396" s="211">
        <v>791</v>
      </c>
      <c r="T1396" s="206"/>
      <c r="U1396" s="211">
        <f t="shared" si="27"/>
        <v>141352.4</v>
      </c>
    </row>
    <row r="1397" spans="1:21" x14ac:dyDescent="0.25">
      <c r="A1397" s="206"/>
      <c r="B1397" s="206"/>
      <c r="C1397" s="206"/>
      <c r="D1397" s="206"/>
      <c r="E1397" s="206"/>
      <c r="F1397" s="206"/>
      <c r="G1397" s="206" t="s">
        <v>457</v>
      </c>
      <c r="H1397" s="206"/>
      <c r="I1397" s="228">
        <v>43536</v>
      </c>
      <c r="J1397" s="206"/>
      <c r="K1397" s="206" t="s">
        <v>1353</v>
      </c>
      <c r="L1397" s="206"/>
      <c r="M1397" s="206" t="s">
        <v>352</v>
      </c>
      <c r="N1397" s="206"/>
      <c r="O1397" s="206" t="s">
        <v>1582</v>
      </c>
      <c r="P1397" s="206"/>
      <c r="Q1397" s="206" t="s">
        <v>321</v>
      </c>
      <c r="R1397" s="206"/>
      <c r="S1397" s="211">
        <v>210</v>
      </c>
      <c r="T1397" s="206"/>
      <c r="U1397" s="211">
        <f t="shared" si="27"/>
        <v>141562.4</v>
      </c>
    </row>
    <row r="1398" spans="1:21" x14ac:dyDescent="0.25">
      <c r="A1398" s="206"/>
      <c r="B1398" s="206"/>
      <c r="C1398" s="206"/>
      <c r="D1398" s="206"/>
      <c r="E1398" s="206"/>
      <c r="F1398" s="206"/>
      <c r="G1398" s="206" t="s">
        <v>457</v>
      </c>
      <c r="H1398" s="206"/>
      <c r="I1398" s="228">
        <v>43536</v>
      </c>
      <c r="J1398" s="206"/>
      <c r="K1398" s="206" t="s">
        <v>1353</v>
      </c>
      <c r="L1398" s="206"/>
      <c r="M1398" s="206" t="s">
        <v>352</v>
      </c>
      <c r="N1398" s="206"/>
      <c r="O1398" s="206" t="s">
        <v>1583</v>
      </c>
      <c r="P1398" s="206"/>
      <c r="Q1398" s="206" t="s">
        <v>321</v>
      </c>
      <c r="R1398" s="206"/>
      <c r="S1398" s="211">
        <v>780.5</v>
      </c>
      <c r="T1398" s="206"/>
      <c r="U1398" s="211">
        <f t="shared" si="27"/>
        <v>142342.9</v>
      </c>
    </row>
    <row r="1399" spans="1:21" x14ac:dyDescent="0.25">
      <c r="A1399" s="206"/>
      <c r="B1399" s="206"/>
      <c r="C1399" s="206"/>
      <c r="D1399" s="206"/>
      <c r="E1399" s="206"/>
      <c r="F1399" s="206"/>
      <c r="G1399" s="206" t="s">
        <v>457</v>
      </c>
      <c r="H1399" s="206"/>
      <c r="I1399" s="228">
        <v>43537</v>
      </c>
      <c r="J1399" s="206"/>
      <c r="K1399" s="206" t="s">
        <v>1355</v>
      </c>
      <c r="L1399" s="206"/>
      <c r="M1399" s="206" t="s">
        <v>352</v>
      </c>
      <c r="N1399" s="206"/>
      <c r="O1399" s="206" t="s">
        <v>1584</v>
      </c>
      <c r="P1399" s="206"/>
      <c r="Q1399" s="206" t="s">
        <v>321</v>
      </c>
      <c r="R1399" s="206"/>
      <c r="S1399" s="211">
        <v>241.5</v>
      </c>
      <c r="T1399" s="206"/>
      <c r="U1399" s="211">
        <f t="shared" si="27"/>
        <v>142584.4</v>
      </c>
    </row>
    <row r="1400" spans="1:21" x14ac:dyDescent="0.25">
      <c r="A1400" s="206"/>
      <c r="B1400" s="206"/>
      <c r="C1400" s="206"/>
      <c r="D1400" s="206"/>
      <c r="E1400" s="206"/>
      <c r="F1400" s="206"/>
      <c r="G1400" s="206" t="s">
        <v>457</v>
      </c>
      <c r="H1400" s="206"/>
      <c r="I1400" s="228">
        <v>43537</v>
      </c>
      <c r="J1400" s="206"/>
      <c r="K1400" s="206" t="s">
        <v>1355</v>
      </c>
      <c r="L1400" s="206"/>
      <c r="M1400" s="206" t="s">
        <v>352</v>
      </c>
      <c r="N1400" s="206"/>
      <c r="O1400" s="206" t="s">
        <v>1585</v>
      </c>
      <c r="P1400" s="206"/>
      <c r="Q1400" s="206" t="s">
        <v>321</v>
      </c>
      <c r="R1400" s="206"/>
      <c r="S1400" s="211">
        <v>710.5</v>
      </c>
      <c r="T1400" s="206"/>
      <c r="U1400" s="211">
        <f t="shared" si="27"/>
        <v>143294.9</v>
      </c>
    </row>
    <row r="1401" spans="1:21" x14ac:dyDescent="0.25">
      <c r="A1401" s="206"/>
      <c r="B1401" s="206"/>
      <c r="C1401" s="206"/>
      <c r="D1401" s="206"/>
      <c r="E1401" s="206"/>
      <c r="F1401" s="206"/>
      <c r="G1401" s="206" t="s">
        <v>457</v>
      </c>
      <c r="H1401" s="206"/>
      <c r="I1401" s="228">
        <v>43537</v>
      </c>
      <c r="J1401" s="206"/>
      <c r="K1401" s="206" t="s">
        <v>1355</v>
      </c>
      <c r="L1401" s="206"/>
      <c r="M1401" s="206" t="s">
        <v>352</v>
      </c>
      <c r="N1401" s="206"/>
      <c r="O1401" s="206" t="s">
        <v>1586</v>
      </c>
      <c r="P1401" s="206"/>
      <c r="Q1401" s="206" t="s">
        <v>321</v>
      </c>
      <c r="R1401" s="206"/>
      <c r="S1401" s="211">
        <v>91</v>
      </c>
      <c r="T1401" s="206"/>
      <c r="U1401" s="211">
        <f t="shared" si="27"/>
        <v>143385.9</v>
      </c>
    </row>
    <row r="1402" spans="1:21" x14ac:dyDescent="0.25">
      <c r="A1402" s="206"/>
      <c r="B1402" s="206"/>
      <c r="C1402" s="206"/>
      <c r="D1402" s="206"/>
      <c r="E1402" s="206"/>
      <c r="F1402" s="206"/>
      <c r="G1402" s="206" t="s">
        <v>457</v>
      </c>
      <c r="H1402" s="206"/>
      <c r="I1402" s="228">
        <v>43538</v>
      </c>
      <c r="J1402" s="206"/>
      <c r="K1402" s="206" t="s">
        <v>1359</v>
      </c>
      <c r="L1402" s="206"/>
      <c r="M1402" s="206" t="s">
        <v>352</v>
      </c>
      <c r="N1402" s="206"/>
      <c r="O1402" s="206" t="s">
        <v>1587</v>
      </c>
      <c r="P1402" s="206"/>
      <c r="Q1402" s="206" t="s">
        <v>321</v>
      </c>
      <c r="R1402" s="206"/>
      <c r="S1402" s="211">
        <v>216.3</v>
      </c>
      <c r="T1402" s="206"/>
      <c r="U1402" s="211">
        <f t="shared" si="27"/>
        <v>143602.20000000001</v>
      </c>
    </row>
    <row r="1403" spans="1:21" x14ac:dyDescent="0.25">
      <c r="A1403" s="206"/>
      <c r="B1403" s="206"/>
      <c r="C1403" s="206"/>
      <c r="D1403" s="206"/>
      <c r="E1403" s="206"/>
      <c r="F1403" s="206"/>
      <c r="G1403" s="206" t="s">
        <v>457</v>
      </c>
      <c r="H1403" s="206"/>
      <c r="I1403" s="228">
        <v>43538</v>
      </c>
      <c r="J1403" s="206"/>
      <c r="K1403" s="206" t="s">
        <v>1359</v>
      </c>
      <c r="L1403" s="206"/>
      <c r="M1403" s="206" t="s">
        <v>352</v>
      </c>
      <c r="N1403" s="206"/>
      <c r="O1403" s="206" t="s">
        <v>1588</v>
      </c>
      <c r="P1403" s="206"/>
      <c r="Q1403" s="206" t="s">
        <v>321</v>
      </c>
      <c r="R1403" s="206"/>
      <c r="S1403" s="211">
        <v>836.5</v>
      </c>
      <c r="T1403" s="206"/>
      <c r="U1403" s="211">
        <f t="shared" si="27"/>
        <v>144438.70000000001</v>
      </c>
    </row>
    <row r="1404" spans="1:21" x14ac:dyDescent="0.25">
      <c r="A1404" s="206"/>
      <c r="B1404" s="206"/>
      <c r="C1404" s="206"/>
      <c r="D1404" s="206"/>
      <c r="E1404" s="206"/>
      <c r="F1404" s="206"/>
      <c r="G1404" s="206" t="s">
        <v>457</v>
      </c>
      <c r="H1404" s="206"/>
      <c r="I1404" s="228">
        <v>43539</v>
      </c>
      <c r="J1404" s="206"/>
      <c r="K1404" s="206" t="s">
        <v>1365</v>
      </c>
      <c r="L1404" s="206"/>
      <c r="M1404" s="206" t="s">
        <v>352</v>
      </c>
      <c r="N1404" s="206"/>
      <c r="O1404" s="206" t="s">
        <v>1589</v>
      </c>
      <c r="P1404" s="206"/>
      <c r="Q1404" s="206" t="s">
        <v>321</v>
      </c>
      <c r="R1404" s="206"/>
      <c r="S1404" s="211">
        <v>180.6</v>
      </c>
      <c r="T1404" s="206"/>
      <c r="U1404" s="211">
        <f t="shared" si="27"/>
        <v>144619.29999999999</v>
      </c>
    </row>
    <row r="1405" spans="1:21" x14ac:dyDescent="0.25">
      <c r="A1405" s="206"/>
      <c r="B1405" s="206"/>
      <c r="C1405" s="206"/>
      <c r="D1405" s="206"/>
      <c r="E1405" s="206"/>
      <c r="F1405" s="206"/>
      <c r="G1405" s="206" t="s">
        <v>457</v>
      </c>
      <c r="H1405" s="206"/>
      <c r="I1405" s="228">
        <v>43539</v>
      </c>
      <c r="J1405" s="206"/>
      <c r="K1405" s="206" t="s">
        <v>1365</v>
      </c>
      <c r="L1405" s="206"/>
      <c r="M1405" s="206" t="s">
        <v>352</v>
      </c>
      <c r="N1405" s="206"/>
      <c r="O1405" s="206" t="s">
        <v>1590</v>
      </c>
      <c r="P1405" s="206"/>
      <c r="Q1405" s="206" t="s">
        <v>321</v>
      </c>
      <c r="R1405" s="206"/>
      <c r="S1405" s="211">
        <v>696.5</v>
      </c>
      <c r="T1405" s="206"/>
      <c r="U1405" s="211">
        <f t="shared" si="27"/>
        <v>145315.79999999999</v>
      </c>
    </row>
    <row r="1406" spans="1:21" x14ac:dyDescent="0.25">
      <c r="A1406" s="206"/>
      <c r="B1406" s="206"/>
      <c r="C1406" s="206"/>
      <c r="D1406" s="206"/>
      <c r="E1406" s="206"/>
      <c r="F1406" s="206"/>
      <c r="G1406" s="206" t="s">
        <v>457</v>
      </c>
      <c r="H1406" s="206"/>
      <c r="I1406" s="228">
        <v>43542</v>
      </c>
      <c r="J1406" s="206"/>
      <c r="K1406" s="206" t="s">
        <v>1371</v>
      </c>
      <c r="L1406" s="206"/>
      <c r="M1406" s="206" t="s">
        <v>352</v>
      </c>
      <c r="N1406" s="206"/>
      <c r="O1406" s="206" t="s">
        <v>1591</v>
      </c>
      <c r="P1406" s="206"/>
      <c r="Q1406" s="206" t="s">
        <v>321</v>
      </c>
      <c r="R1406" s="206"/>
      <c r="S1406" s="211">
        <v>159.6</v>
      </c>
      <c r="T1406" s="206"/>
      <c r="U1406" s="211">
        <f t="shared" si="27"/>
        <v>145475.4</v>
      </c>
    </row>
    <row r="1407" spans="1:21" x14ac:dyDescent="0.25">
      <c r="A1407" s="206"/>
      <c r="B1407" s="206"/>
      <c r="C1407" s="206"/>
      <c r="D1407" s="206"/>
      <c r="E1407" s="206"/>
      <c r="F1407" s="206"/>
      <c r="G1407" s="206" t="s">
        <v>457</v>
      </c>
      <c r="H1407" s="206"/>
      <c r="I1407" s="228">
        <v>43542</v>
      </c>
      <c r="J1407" s="206"/>
      <c r="K1407" s="206" t="s">
        <v>1371</v>
      </c>
      <c r="L1407" s="206"/>
      <c r="M1407" s="206" t="s">
        <v>352</v>
      </c>
      <c r="N1407" s="206"/>
      <c r="O1407" s="206" t="s">
        <v>1592</v>
      </c>
      <c r="P1407" s="206"/>
      <c r="Q1407" s="206" t="s">
        <v>321</v>
      </c>
      <c r="R1407" s="206"/>
      <c r="S1407" s="211">
        <v>850.5</v>
      </c>
      <c r="T1407" s="206"/>
      <c r="U1407" s="211">
        <f t="shared" si="27"/>
        <v>146325.9</v>
      </c>
    </row>
    <row r="1408" spans="1:21" x14ac:dyDescent="0.25">
      <c r="A1408" s="206"/>
      <c r="B1408" s="206"/>
      <c r="C1408" s="206"/>
      <c r="D1408" s="206"/>
      <c r="E1408" s="206"/>
      <c r="F1408" s="206"/>
      <c r="G1408" s="206" t="s">
        <v>457</v>
      </c>
      <c r="H1408" s="206"/>
      <c r="I1408" s="228">
        <v>43543</v>
      </c>
      <c r="J1408" s="206"/>
      <c r="K1408" s="206" t="s">
        <v>1373</v>
      </c>
      <c r="L1408" s="206"/>
      <c r="M1408" s="206" t="s">
        <v>352</v>
      </c>
      <c r="N1408" s="206"/>
      <c r="O1408" s="206" t="s">
        <v>1593</v>
      </c>
      <c r="P1408" s="206"/>
      <c r="Q1408" s="206" t="s">
        <v>321</v>
      </c>
      <c r="R1408" s="206"/>
      <c r="S1408" s="211">
        <v>252</v>
      </c>
      <c r="T1408" s="206"/>
      <c r="U1408" s="211">
        <f t="shared" si="27"/>
        <v>146577.9</v>
      </c>
    </row>
    <row r="1409" spans="1:21" x14ac:dyDescent="0.25">
      <c r="A1409" s="206"/>
      <c r="B1409" s="206"/>
      <c r="C1409" s="206"/>
      <c r="D1409" s="206"/>
      <c r="E1409" s="206"/>
      <c r="F1409" s="206"/>
      <c r="G1409" s="206" t="s">
        <v>457</v>
      </c>
      <c r="H1409" s="206"/>
      <c r="I1409" s="228">
        <v>43543</v>
      </c>
      <c r="J1409" s="206"/>
      <c r="K1409" s="206" t="s">
        <v>1373</v>
      </c>
      <c r="L1409" s="206"/>
      <c r="M1409" s="206" t="s">
        <v>352</v>
      </c>
      <c r="N1409" s="206"/>
      <c r="O1409" s="206" t="s">
        <v>1594</v>
      </c>
      <c r="P1409" s="206"/>
      <c r="Q1409" s="206" t="s">
        <v>321</v>
      </c>
      <c r="R1409" s="206"/>
      <c r="S1409" s="211">
        <v>840</v>
      </c>
      <c r="T1409" s="206"/>
      <c r="U1409" s="211">
        <f t="shared" si="27"/>
        <v>147417.9</v>
      </c>
    </row>
    <row r="1410" spans="1:21" x14ac:dyDescent="0.25">
      <c r="A1410" s="206"/>
      <c r="B1410" s="206"/>
      <c r="C1410" s="206"/>
      <c r="D1410" s="206"/>
      <c r="E1410" s="206"/>
      <c r="F1410" s="206"/>
      <c r="G1410" s="206" t="s">
        <v>457</v>
      </c>
      <c r="H1410" s="206"/>
      <c r="I1410" s="228">
        <v>43544</v>
      </c>
      <c r="J1410" s="206"/>
      <c r="K1410" s="206" t="s">
        <v>1151</v>
      </c>
      <c r="L1410" s="206"/>
      <c r="M1410" s="206" t="s">
        <v>352</v>
      </c>
      <c r="N1410" s="206"/>
      <c r="O1410" s="206" t="s">
        <v>1595</v>
      </c>
      <c r="P1410" s="206"/>
      <c r="Q1410" s="206" t="s">
        <v>321</v>
      </c>
      <c r="R1410" s="206"/>
      <c r="S1410" s="211">
        <v>186.9</v>
      </c>
      <c r="T1410" s="206"/>
      <c r="U1410" s="211">
        <f t="shared" si="27"/>
        <v>147604.79999999999</v>
      </c>
    </row>
    <row r="1411" spans="1:21" x14ac:dyDescent="0.25">
      <c r="A1411" s="206"/>
      <c r="B1411" s="206"/>
      <c r="C1411" s="206"/>
      <c r="D1411" s="206"/>
      <c r="E1411" s="206"/>
      <c r="F1411" s="206"/>
      <c r="G1411" s="206" t="s">
        <v>457</v>
      </c>
      <c r="H1411" s="206"/>
      <c r="I1411" s="228">
        <v>43544</v>
      </c>
      <c r="J1411" s="206"/>
      <c r="K1411" s="206" t="s">
        <v>1151</v>
      </c>
      <c r="L1411" s="206"/>
      <c r="M1411" s="206" t="s">
        <v>352</v>
      </c>
      <c r="N1411" s="206"/>
      <c r="O1411" s="206" t="s">
        <v>1596</v>
      </c>
      <c r="P1411" s="206"/>
      <c r="Q1411" s="206" t="s">
        <v>321</v>
      </c>
      <c r="R1411" s="206"/>
      <c r="S1411" s="211">
        <v>749</v>
      </c>
      <c r="T1411" s="206"/>
      <c r="U1411" s="211">
        <f t="shared" si="27"/>
        <v>148353.79999999999</v>
      </c>
    </row>
    <row r="1412" spans="1:21" x14ac:dyDescent="0.25">
      <c r="A1412" s="206"/>
      <c r="B1412" s="206"/>
      <c r="C1412" s="206"/>
      <c r="D1412" s="206"/>
      <c r="E1412" s="206"/>
      <c r="F1412" s="206"/>
      <c r="G1412" s="206" t="s">
        <v>457</v>
      </c>
      <c r="H1412" s="206"/>
      <c r="I1412" s="228">
        <v>43545</v>
      </c>
      <c r="J1412" s="206"/>
      <c r="K1412" s="206" t="s">
        <v>1152</v>
      </c>
      <c r="L1412" s="206"/>
      <c r="M1412" s="206" t="s">
        <v>352</v>
      </c>
      <c r="N1412" s="206"/>
      <c r="O1412" s="206" t="s">
        <v>1597</v>
      </c>
      <c r="P1412" s="206"/>
      <c r="Q1412" s="206" t="s">
        <v>321</v>
      </c>
      <c r="R1412" s="206"/>
      <c r="S1412" s="211">
        <v>277.2</v>
      </c>
      <c r="T1412" s="206"/>
      <c r="U1412" s="211">
        <f t="shared" si="27"/>
        <v>148631</v>
      </c>
    </row>
    <row r="1413" spans="1:21" x14ac:dyDescent="0.25">
      <c r="A1413" s="206"/>
      <c r="B1413" s="206"/>
      <c r="C1413" s="206"/>
      <c r="D1413" s="206"/>
      <c r="E1413" s="206"/>
      <c r="F1413" s="206"/>
      <c r="G1413" s="206" t="s">
        <v>457</v>
      </c>
      <c r="H1413" s="206"/>
      <c r="I1413" s="228">
        <v>43545</v>
      </c>
      <c r="J1413" s="206"/>
      <c r="K1413" s="206" t="s">
        <v>1152</v>
      </c>
      <c r="L1413" s="206"/>
      <c r="M1413" s="206" t="s">
        <v>352</v>
      </c>
      <c r="N1413" s="206"/>
      <c r="O1413" s="206" t="s">
        <v>1598</v>
      </c>
      <c r="P1413" s="206"/>
      <c r="Q1413" s="206" t="s">
        <v>321</v>
      </c>
      <c r="R1413" s="206"/>
      <c r="S1413" s="211">
        <v>934.5</v>
      </c>
      <c r="T1413" s="206"/>
      <c r="U1413" s="211">
        <f t="shared" si="27"/>
        <v>149565.5</v>
      </c>
    </row>
    <row r="1414" spans="1:21" x14ac:dyDescent="0.25">
      <c r="A1414" s="206"/>
      <c r="B1414" s="206"/>
      <c r="C1414" s="206"/>
      <c r="D1414" s="206"/>
      <c r="E1414" s="206"/>
      <c r="F1414" s="206"/>
      <c r="G1414" s="206" t="s">
        <v>457</v>
      </c>
      <c r="H1414" s="206"/>
      <c r="I1414" s="228">
        <v>43546</v>
      </c>
      <c r="J1414" s="206"/>
      <c r="K1414" s="206" t="s">
        <v>1153</v>
      </c>
      <c r="L1414" s="206"/>
      <c r="M1414" s="206" t="s">
        <v>352</v>
      </c>
      <c r="N1414" s="206"/>
      <c r="O1414" s="206" t="s">
        <v>1599</v>
      </c>
      <c r="P1414" s="206"/>
      <c r="Q1414" s="206" t="s">
        <v>321</v>
      </c>
      <c r="R1414" s="206"/>
      <c r="S1414" s="211">
        <v>195.3</v>
      </c>
      <c r="T1414" s="206"/>
      <c r="U1414" s="211">
        <f t="shared" si="27"/>
        <v>149760.79999999999</v>
      </c>
    </row>
    <row r="1415" spans="1:21" x14ac:dyDescent="0.25">
      <c r="A1415" s="206"/>
      <c r="B1415" s="206"/>
      <c r="C1415" s="206"/>
      <c r="D1415" s="206"/>
      <c r="E1415" s="206"/>
      <c r="F1415" s="206"/>
      <c r="G1415" s="206" t="s">
        <v>457</v>
      </c>
      <c r="H1415" s="206"/>
      <c r="I1415" s="228">
        <v>43546</v>
      </c>
      <c r="J1415" s="206"/>
      <c r="K1415" s="206" t="s">
        <v>1153</v>
      </c>
      <c r="L1415" s="206"/>
      <c r="M1415" s="206" t="s">
        <v>352</v>
      </c>
      <c r="N1415" s="206"/>
      <c r="O1415" s="206" t="s">
        <v>1600</v>
      </c>
      <c r="P1415" s="206"/>
      <c r="Q1415" s="206" t="s">
        <v>321</v>
      </c>
      <c r="R1415" s="206"/>
      <c r="S1415" s="211">
        <v>843.5</v>
      </c>
      <c r="T1415" s="206"/>
      <c r="U1415" s="211">
        <f t="shared" si="27"/>
        <v>150604.29999999999</v>
      </c>
    </row>
    <row r="1416" spans="1:21" x14ac:dyDescent="0.25">
      <c r="A1416" s="206"/>
      <c r="B1416" s="206"/>
      <c r="C1416" s="206"/>
      <c r="D1416" s="206"/>
      <c r="E1416" s="206"/>
      <c r="F1416" s="206"/>
      <c r="G1416" s="206" t="s">
        <v>457</v>
      </c>
      <c r="H1416" s="206"/>
      <c r="I1416" s="228">
        <v>43549</v>
      </c>
      <c r="J1416" s="206"/>
      <c r="K1416" s="206" t="s">
        <v>1154</v>
      </c>
      <c r="L1416" s="206"/>
      <c r="M1416" s="206" t="s">
        <v>352</v>
      </c>
      <c r="N1416" s="206"/>
      <c r="O1416" s="206" t="s">
        <v>1601</v>
      </c>
      <c r="P1416" s="206"/>
      <c r="Q1416" s="206" t="s">
        <v>321</v>
      </c>
      <c r="R1416" s="206"/>
      <c r="S1416" s="211">
        <v>155.4</v>
      </c>
      <c r="T1416" s="206"/>
      <c r="U1416" s="211">
        <f t="shared" si="27"/>
        <v>150759.70000000001</v>
      </c>
    </row>
    <row r="1417" spans="1:21" x14ac:dyDescent="0.25">
      <c r="A1417" s="206"/>
      <c r="B1417" s="206"/>
      <c r="C1417" s="206"/>
      <c r="D1417" s="206"/>
      <c r="E1417" s="206"/>
      <c r="F1417" s="206"/>
      <c r="G1417" s="206" t="s">
        <v>457</v>
      </c>
      <c r="H1417" s="206"/>
      <c r="I1417" s="228">
        <v>43549</v>
      </c>
      <c r="J1417" s="206"/>
      <c r="K1417" s="206" t="s">
        <v>1154</v>
      </c>
      <c r="L1417" s="206"/>
      <c r="M1417" s="206" t="s">
        <v>352</v>
      </c>
      <c r="N1417" s="206"/>
      <c r="O1417" s="206" t="s">
        <v>1602</v>
      </c>
      <c r="P1417" s="206"/>
      <c r="Q1417" s="206" t="s">
        <v>321</v>
      </c>
      <c r="R1417" s="206"/>
      <c r="S1417" s="211">
        <v>759.5</v>
      </c>
      <c r="T1417" s="206"/>
      <c r="U1417" s="211">
        <f t="shared" si="27"/>
        <v>151519.20000000001</v>
      </c>
    </row>
    <row r="1418" spans="1:21" x14ac:dyDescent="0.25">
      <c r="A1418" s="206"/>
      <c r="B1418" s="206"/>
      <c r="C1418" s="206"/>
      <c r="D1418" s="206"/>
      <c r="E1418" s="206"/>
      <c r="F1418" s="206"/>
      <c r="G1418" s="206" t="s">
        <v>457</v>
      </c>
      <c r="H1418" s="206"/>
      <c r="I1418" s="228">
        <v>43550</v>
      </c>
      <c r="J1418" s="206"/>
      <c r="K1418" s="206" t="s">
        <v>1155</v>
      </c>
      <c r="L1418" s="206"/>
      <c r="M1418" s="206" t="s">
        <v>352</v>
      </c>
      <c r="N1418" s="206"/>
      <c r="O1418" s="206" t="s">
        <v>1603</v>
      </c>
      <c r="P1418" s="206"/>
      <c r="Q1418" s="206" t="s">
        <v>321</v>
      </c>
      <c r="R1418" s="206"/>
      <c r="S1418" s="211">
        <v>302.39999999999998</v>
      </c>
      <c r="T1418" s="206"/>
      <c r="U1418" s="211">
        <f t="shared" si="27"/>
        <v>151821.6</v>
      </c>
    </row>
    <row r="1419" spans="1:21" x14ac:dyDescent="0.25">
      <c r="A1419" s="206"/>
      <c r="B1419" s="206"/>
      <c r="C1419" s="206"/>
      <c r="D1419" s="206"/>
      <c r="E1419" s="206"/>
      <c r="F1419" s="206"/>
      <c r="G1419" s="206" t="s">
        <v>457</v>
      </c>
      <c r="H1419" s="206"/>
      <c r="I1419" s="228">
        <v>43550</v>
      </c>
      <c r="J1419" s="206"/>
      <c r="K1419" s="206" t="s">
        <v>1155</v>
      </c>
      <c r="L1419" s="206"/>
      <c r="M1419" s="206" t="s">
        <v>352</v>
      </c>
      <c r="N1419" s="206"/>
      <c r="O1419" s="206" t="s">
        <v>1604</v>
      </c>
      <c r="P1419" s="206"/>
      <c r="Q1419" s="206" t="s">
        <v>321</v>
      </c>
      <c r="R1419" s="206"/>
      <c r="S1419" s="211">
        <v>878.5</v>
      </c>
      <c r="T1419" s="206"/>
      <c r="U1419" s="211">
        <f t="shared" si="27"/>
        <v>152700.1</v>
      </c>
    </row>
    <row r="1420" spans="1:21" x14ac:dyDescent="0.25">
      <c r="A1420" s="206"/>
      <c r="B1420" s="206"/>
      <c r="C1420" s="206"/>
      <c r="D1420" s="206"/>
      <c r="E1420" s="206"/>
      <c r="F1420" s="206"/>
      <c r="G1420" s="206" t="s">
        <v>457</v>
      </c>
      <c r="H1420" s="206"/>
      <c r="I1420" s="228">
        <v>43551</v>
      </c>
      <c r="J1420" s="206"/>
      <c r="K1420" s="206" t="s">
        <v>1157</v>
      </c>
      <c r="L1420" s="206"/>
      <c r="M1420" s="206" t="s">
        <v>352</v>
      </c>
      <c r="N1420" s="206"/>
      <c r="O1420" s="206" t="s">
        <v>1605</v>
      </c>
      <c r="P1420" s="206"/>
      <c r="Q1420" s="206" t="s">
        <v>321</v>
      </c>
      <c r="R1420" s="206"/>
      <c r="S1420" s="211">
        <v>210</v>
      </c>
      <c r="T1420" s="206"/>
      <c r="U1420" s="211">
        <f t="shared" si="27"/>
        <v>152910.1</v>
      </c>
    </row>
    <row r="1421" spans="1:21" ht="15.75" thickBot="1" x14ac:dyDescent="0.3">
      <c r="A1421" s="206"/>
      <c r="B1421" s="206"/>
      <c r="C1421" s="206"/>
      <c r="D1421" s="206"/>
      <c r="E1421" s="206"/>
      <c r="F1421" s="206"/>
      <c r="G1421" s="206" t="s">
        <v>457</v>
      </c>
      <c r="H1421" s="206"/>
      <c r="I1421" s="228">
        <v>43551</v>
      </c>
      <c r="J1421" s="206"/>
      <c r="K1421" s="206" t="s">
        <v>1157</v>
      </c>
      <c r="L1421" s="206"/>
      <c r="M1421" s="206" t="s">
        <v>352</v>
      </c>
      <c r="N1421" s="206"/>
      <c r="O1421" s="206" t="s">
        <v>1606</v>
      </c>
      <c r="P1421" s="206"/>
      <c r="Q1421" s="206" t="s">
        <v>321</v>
      </c>
      <c r="R1421" s="206"/>
      <c r="S1421" s="213">
        <v>861</v>
      </c>
      <c r="T1421" s="206"/>
      <c r="U1421" s="213">
        <f t="shared" si="27"/>
        <v>153771.1</v>
      </c>
    </row>
    <row r="1422" spans="1:21" x14ac:dyDescent="0.25">
      <c r="A1422" s="206"/>
      <c r="B1422" s="206"/>
      <c r="C1422" s="206"/>
      <c r="D1422" s="206" t="s">
        <v>897</v>
      </c>
      <c r="E1422" s="206"/>
      <c r="F1422" s="206"/>
      <c r="G1422" s="206"/>
      <c r="H1422" s="206"/>
      <c r="I1422" s="228"/>
      <c r="J1422" s="206"/>
      <c r="K1422" s="206"/>
      <c r="L1422" s="206"/>
      <c r="M1422" s="206"/>
      <c r="N1422" s="206"/>
      <c r="O1422" s="206"/>
      <c r="P1422" s="206"/>
      <c r="Q1422" s="206"/>
      <c r="R1422" s="206"/>
      <c r="S1422" s="211">
        <f>ROUND(SUM(S1383:S1421),5)</f>
        <v>18415.599999999999</v>
      </c>
      <c r="T1422" s="206"/>
      <c r="U1422" s="211">
        <f>U1421</f>
        <v>153771.1</v>
      </c>
    </row>
    <row r="1423" spans="1:21" x14ac:dyDescent="0.25">
      <c r="A1423" s="203"/>
      <c r="B1423" s="203"/>
      <c r="C1423" s="203"/>
      <c r="D1423" s="203" t="s">
        <v>278</v>
      </c>
      <c r="E1423" s="203"/>
      <c r="F1423" s="203"/>
      <c r="G1423" s="203"/>
      <c r="H1423" s="203"/>
      <c r="I1423" s="227"/>
      <c r="J1423" s="203"/>
      <c r="K1423" s="203"/>
      <c r="L1423" s="203"/>
      <c r="M1423" s="203"/>
      <c r="N1423" s="203"/>
      <c r="O1423" s="203"/>
      <c r="P1423" s="203"/>
      <c r="Q1423" s="203"/>
      <c r="R1423" s="203"/>
      <c r="S1423" s="229"/>
      <c r="T1423" s="203"/>
      <c r="U1423" s="229">
        <v>0</v>
      </c>
    </row>
    <row r="1424" spans="1:21" ht="15.75" thickBot="1" x14ac:dyDescent="0.3">
      <c r="A1424" s="206"/>
      <c r="B1424" s="206"/>
      <c r="C1424" s="206"/>
      <c r="D1424" s="206" t="s">
        <v>898</v>
      </c>
      <c r="E1424" s="206"/>
      <c r="F1424" s="206"/>
      <c r="G1424" s="206"/>
      <c r="H1424" s="206"/>
      <c r="I1424" s="228"/>
      <c r="J1424" s="206"/>
      <c r="K1424" s="206"/>
      <c r="L1424" s="206"/>
      <c r="M1424" s="206"/>
      <c r="N1424" s="206"/>
      <c r="O1424" s="206"/>
      <c r="P1424" s="206"/>
      <c r="Q1424" s="206"/>
      <c r="R1424" s="206"/>
      <c r="S1424" s="213"/>
      <c r="T1424" s="206"/>
      <c r="U1424" s="213">
        <f>U1423</f>
        <v>0</v>
      </c>
    </row>
    <row r="1425" spans="1:21" x14ac:dyDescent="0.25">
      <c r="A1425" s="206"/>
      <c r="B1425" s="206"/>
      <c r="C1425" s="206" t="s">
        <v>279</v>
      </c>
      <c r="D1425" s="206"/>
      <c r="E1425" s="206"/>
      <c r="F1425" s="206"/>
      <c r="G1425" s="206"/>
      <c r="H1425" s="206"/>
      <c r="I1425" s="228"/>
      <c r="J1425" s="206"/>
      <c r="K1425" s="206"/>
      <c r="L1425" s="206"/>
      <c r="M1425" s="206"/>
      <c r="N1425" s="206"/>
      <c r="O1425" s="206"/>
      <c r="P1425" s="206"/>
      <c r="Q1425" s="206"/>
      <c r="R1425" s="206"/>
      <c r="S1425" s="211">
        <f>ROUND(S1382+S1422+S1424,5)</f>
        <v>18415.599999999999</v>
      </c>
      <c r="T1425" s="206"/>
      <c r="U1425" s="211">
        <f>ROUND(U1382+U1422+U1424,5)</f>
        <v>153771.1</v>
      </c>
    </row>
    <row r="1426" spans="1:21" x14ac:dyDescent="0.25">
      <c r="A1426" s="203"/>
      <c r="B1426" s="203"/>
      <c r="C1426" s="203" t="s">
        <v>899</v>
      </c>
      <c r="D1426" s="203"/>
      <c r="E1426" s="203"/>
      <c r="F1426" s="203"/>
      <c r="G1426" s="203"/>
      <c r="H1426" s="203"/>
      <c r="I1426" s="227"/>
      <c r="J1426" s="203"/>
      <c r="K1426" s="203"/>
      <c r="L1426" s="203"/>
      <c r="M1426" s="203"/>
      <c r="N1426" s="203"/>
      <c r="O1426" s="203"/>
      <c r="P1426" s="203"/>
      <c r="Q1426" s="203"/>
      <c r="R1426" s="203"/>
      <c r="S1426" s="229"/>
      <c r="T1426" s="203"/>
      <c r="U1426" s="229">
        <v>0</v>
      </c>
    </row>
    <row r="1427" spans="1:21" x14ac:dyDescent="0.25">
      <c r="A1427" s="206"/>
      <c r="B1427" s="206"/>
      <c r="C1427" s="206" t="s">
        <v>900</v>
      </c>
      <c r="D1427" s="206"/>
      <c r="E1427" s="206"/>
      <c r="F1427" s="206"/>
      <c r="G1427" s="206"/>
      <c r="H1427" s="206"/>
      <c r="I1427" s="228"/>
      <c r="J1427" s="206"/>
      <c r="K1427" s="206"/>
      <c r="L1427" s="206"/>
      <c r="M1427" s="206"/>
      <c r="N1427" s="206"/>
      <c r="O1427" s="206"/>
      <c r="P1427" s="206"/>
      <c r="Q1427" s="206"/>
      <c r="R1427" s="206"/>
      <c r="S1427" s="211"/>
      <c r="T1427" s="206"/>
      <c r="U1427" s="211">
        <f>U1426</f>
        <v>0</v>
      </c>
    </row>
    <row r="1428" spans="1:21" x14ac:dyDescent="0.25">
      <c r="A1428" s="203"/>
      <c r="B1428" s="203"/>
      <c r="C1428" s="203" t="s">
        <v>901</v>
      </c>
      <c r="D1428" s="203"/>
      <c r="E1428" s="203"/>
      <c r="F1428" s="203"/>
      <c r="G1428" s="203"/>
      <c r="H1428" s="203"/>
      <c r="I1428" s="227"/>
      <c r="J1428" s="203"/>
      <c r="K1428" s="203"/>
      <c r="L1428" s="203"/>
      <c r="M1428" s="203"/>
      <c r="N1428" s="203"/>
      <c r="O1428" s="203"/>
      <c r="P1428" s="203"/>
      <c r="Q1428" s="203"/>
      <c r="R1428" s="203"/>
      <c r="S1428" s="229"/>
      <c r="T1428" s="203"/>
      <c r="U1428" s="229">
        <v>0</v>
      </c>
    </row>
    <row r="1429" spans="1:21" ht="15.75" thickBot="1" x14ac:dyDescent="0.3">
      <c r="A1429" s="206"/>
      <c r="B1429" s="206"/>
      <c r="C1429" s="206" t="s">
        <v>902</v>
      </c>
      <c r="D1429" s="206"/>
      <c r="E1429" s="206"/>
      <c r="F1429" s="206"/>
      <c r="G1429" s="206"/>
      <c r="H1429" s="206"/>
      <c r="I1429" s="228"/>
      <c r="J1429" s="206"/>
      <c r="K1429" s="206"/>
      <c r="L1429" s="206"/>
      <c r="M1429" s="206"/>
      <c r="N1429" s="206"/>
      <c r="O1429" s="206"/>
      <c r="P1429" s="206"/>
      <c r="Q1429" s="206"/>
      <c r="R1429" s="206"/>
      <c r="S1429" s="213"/>
      <c r="T1429" s="206"/>
      <c r="U1429" s="213">
        <f>U1428</f>
        <v>0</v>
      </c>
    </row>
    <row r="1430" spans="1:21" x14ac:dyDescent="0.25">
      <c r="A1430" s="206"/>
      <c r="B1430" s="206" t="s">
        <v>280</v>
      </c>
      <c r="C1430" s="206"/>
      <c r="D1430" s="206"/>
      <c r="E1430" s="206"/>
      <c r="F1430" s="206"/>
      <c r="G1430" s="206"/>
      <c r="H1430" s="206"/>
      <c r="I1430" s="228"/>
      <c r="J1430" s="206"/>
      <c r="K1430" s="206"/>
      <c r="L1430" s="206"/>
      <c r="M1430" s="206"/>
      <c r="N1430" s="206"/>
      <c r="O1430" s="206"/>
      <c r="P1430" s="206"/>
      <c r="Q1430" s="206"/>
      <c r="R1430" s="206"/>
      <c r="S1430" s="211">
        <f>ROUND(S1369+S1371+S1373+S1375+S1377+S1379+S1425+S1427+S1429,5)</f>
        <v>18415.599999999999</v>
      </c>
      <c r="T1430" s="206"/>
      <c r="U1430" s="211">
        <f>ROUND(U1369+U1371+U1373+U1375+U1377+U1379+U1425+U1427+U1429,5)</f>
        <v>153771.1</v>
      </c>
    </row>
    <row r="1431" spans="1:21" x14ac:dyDescent="0.25">
      <c r="A1431" s="203"/>
      <c r="B1431" s="203" t="s">
        <v>903</v>
      </c>
      <c r="C1431" s="203"/>
      <c r="D1431" s="203"/>
      <c r="E1431" s="203"/>
      <c r="F1431" s="203"/>
      <c r="G1431" s="203"/>
      <c r="H1431" s="203"/>
      <c r="I1431" s="227"/>
      <c r="J1431" s="203"/>
      <c r="K1431" s="203"/>
      <c r="L1431" s="203"/>
      <c r="M1431" s="203"/>
      <c r="N1431" s="203"/>
      <c r="O1431" s="203"/>
      <c r="P1431" s="203"/>
      <c r="Q1431" s="203"/>
      <c r="R1431" s="203"/>
      <c r="S1431" s="229"/>
      <c r="T1431" s="203"/>
      <c r="U1431" s="229">
        <v>0</v>
      </c>
    </row>
    <row r="1432" spans="1:21" x14ac:dyDescent="0.25">
      <c r="A1432" s="203"/>
      <c r="B1432" s="203"/>
      <c r="C1432" s="203" t="s">
        <v>904</v>
      </c>
      <c r="D1432" s="203"/>
      <c r="E1432" s="203"/>
      <c r="F1432" s="203"/>
      <c r="G1432" s="203"/>
      <c r="H1432" s="203"/>
      <c r="I1432" s="227"/>
      <c r="J1432" s="203"/>
      <c r="K1432" s="203"/>
      <c r="L1432" s="203"/>
      <c r="M1432" s="203"/>
      <c r="N1432" s="203"/>
      <c r="O1432" s="203"/>
      <c r="P1432" s="203"/>
      <c r="Q1432" s="203"/>
      <c r="R1432" s="203"/>
      <c r="S1432" s="229"/>
      <c r="T1432" s="203"/>
      <c r="U1432" s="229">
        <v>0</v>
      </c>
    </row>
    <row r="1433" spans="1:21" x14ac:dyDescent="0.25">
      <c r="A1433" s="206"/>
      <c r="B1433" s="206"/>
      <c r="C1433" s="206" t="s">
        <v>905</v>
      </c>
      <c r="D1433" s="206"/>
      <c r="E1433" s="206"/>
      <c r="F1433" s="206"/>
      <c r="G1433" s="206"/>
      <c r="H1433" s="206"/>
      <c r="I1433" s="228"/>
      <c r="J1433" s="206"/>
      <c r="K1433" s="206"/>
      <c r="L1433" s="206"/>
      <c r="M1433" s="206"/>
      <c r="N1433" s="206"/>
      <c r="O1433" s="206"/>
      <c r="P1433" s="206"/>
      <c r="Q1433" s="206"/>
      <c r="R1433" s="206"/>
      <c r="S1433" s="211"/>
      <c r="T1433" s="206"/>
      <c r="U1433" s="211">
        <f>U1432</f>
        <v>0</v>
      </c>
    </row>
    <row r="1434" spans="1:21" x14ac:dyDescent="0.25">
      <c r="A1434" s="203"/>
      <c r="B1434" s="203"/>
      <c r="C1434" s="203" t="s">
        <v>906</v>
      </c>
      <c r="D1434" s="203"/>
      <c r="E1434" s="203"/>
      <c r="F1434" s="203"/>
      <c r="G1434" s="203"/>
      <c r="H1434" s="203"/>
      <c r="I1434" s="227"/>
      <c r="J1434" s="203"/>
      <c r="K1434" s="203"/>
      <c r="L1434" s="203"/>
      <c r="M1434" s="203"/>
      <c r="N1434" s="203"/>
      <c r="O1434" s="203"/>
      <c r="P1434" s="203"/>
      <c r="Q1434" s="203"/>
      <c r="R1434" s="203"/>
      <c r="S1434" s="229"/>
      <c r="T1434" s="203"/>
      <c r="U1434" s="229">
        <v>0</v>
      </c>
    </row>
    <row r="1435" spans="1:21" x14ac:dyDescent="0.25">
      <c r="A1435" s="206"/>
      <c r="B1435" s="206"/>
      <c r="C1435" s="206" t="s">
        <v>907</v>
      </c>
      <c r="D1435" s="206"/>
      <c r="E1435" s="206"/>
      <c r="F1435" s="206"/>
      <c r="G1435" s="206"/>
      <c r="H1435" s="206"/>
      <c r="I1435" s="228"/>
      <c r="J1435" s="206"/>
      <c r="K1435" s="206"/>
      <c r="L1435" s="206"/>
      <c r="M1435" s="206"/>
      <c r="N1435" s="206"/>
      <c r="O1435" s="206"/>
      <c r="P1435" s="206"/>
      <c r="Q1435" s="206"/>
      <c r="R1435" s="206"/>
      <c r="S1435" s="211"/>
      <c r="T1435" s="206"/>
      <c r="U1435" s="211">
        <f>U1434</f>
        <v>0</v>
      </c>
    </row>
    <row r="1436" spans="1:21" x14ac:dyDescent="0.25">
      <c r="A1436" s="203"/>
      <c r="B1436" s="203"/>
      <c r="C1436" s="203" t="s">
        <v>908</v>
      </c>
      <c r="D1436" s="203"/>
      <c r="E1436" s="203"/>
      <c r="F1436" s="203"/>
      <c r="G1436" s="203"/>
      <c r="H1436" s="203"/>
      <c r="I1436" s="227"/>
      <c r="J1436" s="203"/>
      <c r="K1436" s="203"/>
      <c r="L1436" s="203"/>
      <c r="M1436" s="203"/>
      <c r="N1436" s="203"/>
      <c r="O1436" s="203"/>
      <c r="P1436" s="203"/>
      <c r="Q1436" s="203"/>
      <c r="R1436" s="203"/>
      <c r="S1436" s="229"/>
      <c r="T1436" s="203"/>
      <c r="U1436" s="229">
        <v>0</v>
      </c>
    </row>
    <row r="1437" spans="1:21" x14ac:dyDescent="0.25">
      <c r="A1437" s="206"/>
      <c r="B1437" s="206"/>
      <c r="C1437" s="206" t="s">
        <v>909</v>
      </c>
      <c r="D1437" s="206"/>
      <c r="E1437" s="206"/>
      <c r="F1437" s="206"/>
      <c r="G1437" s="206"/>
      <c r="H1437" s="206"/>
      <c r="I1437" s="228"/>
      <c r="J1437" s="206"/>
      <c r="K1437" s="206"/>
      <c r="L1437" s="206"/>
      <c r="M1437" s="206"/>
      <c r="N1437" s="206"/>
      <c r="O1437" s="206"/>
      <c r="P1437" s="206"/>
      <c r="Q1437" s="206"/>
      <c r="R1437" s="206"/>
      <c r="S1437" s="211"/>
      <c r="T1437" s="206"/>
      <c r="U1437" s="211">
        <f>U1436</f>
        <v>0</v>
      </c>
    </row>
    <row r="1438" spans="1:21" x14ac:dyDescent="0.25">
      <c r="A1438" s="203"/>
      <c r="B1438" s="203"/>
      <c r="C1438" s="203" t="s">
        <v>910</v>
      </c>
      <c r="D1438" s="203"/>
      <c r="E1438" s="203"/>
      <c r="F1438" s="203"/>
      <c r="G1438" s="203"/>
      <c r="H1438" s="203"/>
      <c r="I1438" s="227"/>
      <c r="J1438" s="203"/>
      <c r="K1438" s="203"/>
      <c r="L1438" s="203"/>
      <c r="M1438" s="203"/>
      <c r="N1438" s="203"/>
      <c r="O1438" s="203"/>
      <c r="P1438" s="203"/>
      <c r="Q1438" s="203"/>
      <c r="R1438" s="203"/>
      <c r="S1438" s="229"/>
      <c r="T1438" s="203"/>
      <c r="U1438" s="229">
        <v>0</v>
      </c>
    </row>
    <row r="1439" spans="1:21" ht="15.75" thickBot="1" x14ac:dyDescent="0.3">
      <c r="A1439" s="206"/>
      <c r="B1439" s="206"/>
      <c r="C1439" s="206" t="s">
        <v>911</v>
      </c>
      <c r="D1439" s="206"/>
      <c r="E1439" s="206"/>
      <c r="F1439" s="206"/>
      <c r="G1439" s="206"/>
      <c r="H1439" s="206"/>
      <c r="I1439" s="228"/>
      <c r="J1439" s="206"/>
      <c r="K1439" s="206"/>
      <c r="L1439" s="206"/>
      <c r="M1439" s="206"/>
      <c r="N1439" s="206"/>
      <c r="O1439" s="206"/>
      <c r="P1439" s="206"/>
      <c r="Q1439" s="206"/>
      <c r="R1439" s="206"/>
      <c r="S1439" s="213"/>
      <c r="T1439" s="206"/>
      <c r="U1439" s="213">
        <f>U1438</f>
        <v>0</v>
      </c>
    </row>
    <row r="1440" spans="1:21" x14ac:dyDescent="0.25">
      <c r="A1440" s="206"/>
      <c r="B1440" s="206" t="s">
        <v>912</v>
      </c>
      <c r="C1440" s="206"/>
      <c r="D1440" s="206"/>
      <c r="E1440" s="206"/>
      <c r="F1440" s="206"/>
      <c r="G1440" s="206"/>
      <c r="H1440" s="206"/>
      <c r="I1440" s="228"/>
      <c r="J1440" s="206"/>
      <c r="K1440" s="206"/>
      <c r="L1440" s="206"/>
      <c r="M1440" s="206"/>
      <c r="N1440" s="206"/>
      <c r="O1440" s="206"/>
      <c r="P1440" s="206"/>
      <c r="Q1440" s="206"/>
      <c r="R1440" s="206"/>
      <c r="S1440" s="211"/>
      <c r="T1440" s="206"/>
      <c r="U1440" s="211">
        <f>ROUND(U1433+U1435+U1437+U1439,5)</f>
        <v>0</v>
      </c>
    </row>
    <row r="1441" spans="1:21" x14ac:dyDescent="0.25">
      <c r="A1441" s="203"/>
      <c r="B1441" s="203" t="s">
        <v>281</v>
      </c>
      <c r="C1441" s="203"/>
      <c r="D1441" s="203"/>
      <c r="E1441" s="203"/>
      <c r="F1441" s="203"/>
      <c r="G1441" s="203"/>
      <c r="H1441" s="203"/>
      <c r="I1441" s="227"/>
      <c r="J1441" s="203"/>
      <c r="K1441" s="203"/>
      <c r="L1441" s="203"/>
      <c r="M1441" s="203"/>
      <c r="N1441" s="203"/>
      <c r="O1441" s="203"/>
      <c r="P1441" s="203"/>
      <c r="Q1441" s="203"/>
      <c r="R1441" s="203"/>
      <c r="S1441" s="229"/>
      <c r="T1441" s="203"/>
      <c r="U1441" s="229">
        <v>0</v>
      </c>
    </row>
    <row r="1442" spans="1:21" x14ac:dyDescent="0.25">
      <c r="A1442" s="203"/>
      <c r="B1442" s="203"/>
      <c r="C1442" s="203" t="s">
        <v>913</v>
      </c>
      <c r="D1442" s="203"/>
      <c r="E1442" s="203"/>
      <c r="F1442" s="203"/>
      <c r="G1442" s="203"/>
      <c r="H1442" s="203"/>
      <c r="I1442" s="227"/>
      <c r="J1442" s="203"/>
      <c r="K1442" s="203"/>
      <c r="L1442" s="203"/>
      <c r="M1442" s="203"/>
      <c r="N1442" s="203"/>
      <c r="O1442" s="203"/>
      <c r="P1442" s="203"/>
      <c r="Q1442" s="203"/>
      <c r="R1442" s="203"/>
      <c r="S1442" s="229"/>
      <c r="T1442" s="203"/>
      <c r="U1442" s="229">
        <v>0</v>
      </c>
    </row>
    <row r="1443" spans="1:21" x14ac:dyDescent="0.25">
      <c r="A1443" s="203"/>
      <c r="B1443" s="203"/>
      <c r="C1443" s="203"/>
      <c r="D1443" s="203" t="s">
        <v>914</v>
      </c>
      <c r="E1443" s="203"/>
      <c r="F1443" s="203"/>
      <c r="G1443" s="203"/>
      <c r="H1443" s="203"/>
      <c r="I1443" s="227"/>
      <c r="J1443" s="203"/>
      <c r="K1443" s="203"/>
      <c r="L1443" s="203"/>
      <c r="M1443" s="203"/>
      <c r="N1443" s="203"/>
      <c r="O1443" s="203"/>
      <c r="P1443" s="203"/>
      <c r="Q1443" s="203"/>
      <c r="R1443" s="203"/>
      <c r="S1443" s="229"/>
      <c r="T1443" s="203"/>
      <c r="U1443" s="229">
        <v>0</v>
      </c>
    </row>
    <row r="1444" spans="1:21" x14ac:dyDescent="0.25">
      <c r="A1444" s="206"/>
      <c r="B1444" s="206"/>
      <c r="C1444" s="206"/>
      <c r="D1444" s="206" t="s">
        <v>915</v>
      </c>
      <c r="E1444" s="206"/>
      <c r="F1444" s="206"/>
      <c r="G1444" s="206"/>
      <c r="H1444" s="206"/>
      <c r="I1444" s="228"/>
      <c r="J1444" s="206"/>
      <c r="K1444" s="206"/>
      <c r="L1444" s="206"/>
      <c r="M1444" s="206"/>
      <c r="N1444" s="206"/>
      <c r="O1444" s="206"/>
      <c r="P1444" s="206"/>
      <c r="Q1444" s="206"/>
      <c r="R1444" s="206"/>
      <c r="S1444" s="211"/>
      <c r="T1444" s="206"/>
      <c r="U1444" s="211">
        <f>U1443</f>
        <v>0</v>
      </c>
    </row>
    <row r="1445" spans="1:21" x14ac:dyDescent="0.25">
      <c r="A1445" s="203"/>
      <c r="B1445" s="203"/>
      <c r="C1445" s="203"/>
      <c r="D1445" s="203" t="s">
        <v>916</v>
      </c>
      <c r="E1445" s="203"/>
      <c r="F1445" s="203"/>
      <c r="G1445" s="203"/>
      <c r="H1445" s="203"/>
      <c r="I1445" s="227"/>
      <c r="J1445" s="203"/>
      <c r="K1445" s="203"/>
      <c r="L1445" s="203"/>
      <c r="M1445" s="203"/>
      <c r="N1445" s="203"/>
      <c r="O1445" s="203"/>
      <c r="P1445" s="203"/>
      <c r="Q1445" s="203"/>
      <c r="R1445" s="203"/>
      <c r="S1445" s="229"/>
      <c r="T1445" s="203"/>
      <c r="U1445" s="229">
        <v>0</v>
      </c>
    </row>
    <row r="1446" spans="1:21" x14ac:dyDescent="0.25">
      <c r="A1446" s="206"/>
      <c r="B1446" s="206"/>
      <c r="C1446" s="206"/>
      <c r="D1446" s="206" t="s">
        <v>917</v>
      </c>
      <c r="E1446" s="206"/>
      <c r="F1446" s="206"/>
      <c r="G1446" s="206"/>
      <c r="H1446" s="206"/>
      <c r="I1446" s="228"/>
      <c r="J1446" s="206"/>
      <c r="K1446" s="206"/>
      <c r="L1446" s="206"/>
      <c r="M1446" s="206"/>
      <c r="N1446" s="206"/>
      <c r="O1446" s="206"/>
      <c r="P1446" s="206"/>
      <c r="Q1446" s="206"/>
      <c r="R1446" s="206"/>
      <c r="S1446" s="211"/>
      <c r="T1446" s="206"/>
      <c r="U1446" s="211">
        <f>U1445</f>
        <v>0</v>
      </c>
    </row>
    <row r="1447" spans="1:21" x14ac:dyDescent="0.25">
      <c r="A1447" s="203"/>
      <c r="B1447" s="203"/>
      <c r="C1447" s="203"/>
      <c r="D1447" s="203" t="s">
        <v>918</v>
      </c>
      <c r="E1447" s="203"/>
      <c r="F1447" s="203"/>
      <c r="G1447" s="203"/>
      <c r="H1447" s="203"/>
      <c r="I1447" s="227"/>
      <c r="J1447" s="203"/>
      <c r="K1447" s="203"/>
      <c r="L1447" s="203"/>
      <c r="M1447" s="203"/>
      <c r="N1447" s="203"/>
      <c r="O1447" s="203"/>
      <c r="P1447" s="203"/>
      <c r="Q1447" s="203"/>
      <c r="R1447" s="203"/>
      <c r="S1447" s="229"/>
      <c r="T1447" s="203"/>
      <c r="U1447" s="229">
        <v>0</v>
      </c>
    </row>
    <row r="1448" spans="1:21" x14ac:dyDescent="0.25">
      <c r="A1448" s="206"/>
      <c r="B1448" s="206"/>
      <c r="C1448" s="206"/>
      <c r="D1448" s="206" t="s">
        <v>919</v>
      </c>
      <c r="E1448" s="206"/>
      <c r="F1448" s="206"/>
      <c r="G1448" s="206"/>
      <c r="H1448" s="206"/>
      <c r="I1448" s="228"/>
      <c r="J1448" s="206"/>
      <c r="K1448" s="206"/>
      <c r="L1448" s="206"/>
      <c r="M1448" s="206"/>
      <c r="N1448" s="206"/>
      <c r="O1448" s="206"/>
      <c r="P1448" s="206"/>
      <c r="Q1448" s="206"/>
      <c r="R1448" s="206"/>
      <c r="S1448" s="211"/>
      <c r="T1448" s="206"/>
      <c r="U1448" s="211">
        <f>U1447</f>
        <v>0</v>
      </c>
    </row>
    <row r="1449" spans="1:21" x14ac:dyDescent="0.25">
      <c r="A1449" s="203"/>
      <c r="B1449" s="203"/>
      <c r="C1449" s="203"/>
      <c r="D1449" s="203" t="s">
        <v>920</v>
      </c>
      <c r="E1449" s="203"/>
      <c r="F1449" s="203"/>
      <c r="G1449" s="203"/>
      <c r="H1449" s="203"/>
      <c r="I1449" s="227"/>
      <c r="J1449" s="203"/>
      <c r="K1449" s="203"/>
      <c r="L1449" s="203"/>
      <c r="M1449" s="203"/>
      <c r="N1449" s="203"/>
      <c r="O1449" s="203"/>
      <c r="P1449" s="203"/>
      <c r="Q1449" s="203"/>
      <c r="R1449" s="203"/>
      <c r="S1449" s="229"/>
      <c r="T1449" s="203"/>
      <c r="U1449" s="229">
        <v>0</v>
      </c>
    </row>
    <row r="1450" spans="1:21" ht="15.75" thickBot="1" x14ac:dyDescent="0.3">
      <c r="A1450" s="206"/>
      <c r="B1450" s="206"/>
      <c r="C1450" s="206"/>
      <c r="D1450" s="206" t="s">
        <v>921</v>
      </c>
      <c r="E1450" s="206"/>
      <c r="F1450" s="206"/>
      <c r="G1450" s="206"/>
      <c r="H1450" s="206"/>
      <c r="I1450" s="228"/>
      <c r="J1450" s="206"/>
      <c r="K1450" s="206"/>
      <c r="L1450" s="206"/>
      <c r="M1450" s="206"/>
      <c r="N1450" s="206"/>
      <c r="O1450" s="206"/>
      <c r="P1450" s="206"/>
      <c r="Q1450" s="206"/>
      <c r="R1450" s="206"/>
      <c r="S1450" s="213"/>
      <c r="T1450" s="206"/>
      <c r="U1450" s="213">
        <f>U1449</f>
        <v>0</v>
      </c>
    </row>
    <row r="1451" spans="1:21" x14ac:dyDescent="0.25">
      <c r="A1451" s="206"/>
      <c r="B1451" s="206"/>
      <c r="C1451" s="206" t="s">
        <v>922</v>
      </c>
      <c r="D1451" s="206"/>
      <c r="E1451" s="206"/>
      <c r="F1451" s="206"/>
      <c r="G1451" s="206"/>
      <c r="H1451" s="206"/>
      <c r="I1451" s="228"/>
      <c r="J1451" s="206"/>
      <c r="K1451" s="206"/>
      <c r="L1451" s="206"/>
      <c r="M1451" s="206"/>
      <c r="N1451" s="206"/>
      <c r="O1451" s="206"/>
      <c r="P1451" s="206"/>
      <c r="Q1451" s="206"/>
      <c r="R1451" s="206"/>
      <c r="S1451" s="211"/>
      <c r="T1451" s="206"/>
      <c r="U1451" s="211">
        <f>ROUND(U1444+U1446+U1448+U1450,5)</f>
        <v>0</v>
      </c>
    </row>
    <row r="1452" spans="1:21" x14ac:dyDescent="0.25">
      <c r="A1452" s="203"/>
      <c r="B1452" s="203"/>
      <c r="C1452" s="203" t="s">
        <v>923</v>
      </c>
      <c r="D1452" s="203"/>
      <c r="E1452" s="203"/>
      <c r="F1452" s="203"/>
      <c r="G1452" s="203"/>
      <c r="H1452" s="203"/>
      <c r="I1452" s="227"/>
      <c r="J1452" s="203"/>
      <c r="K1452" s="203"/>
      <c r="L1452" s="203"/>
      <c r="M1452" s="203"/>
      <c r="N1452" s="203"/>
      <c r="O1452" s="203"/>
      <c r="P1452" s="203"/>
      <c r="Q1452" s="203"/>
      <c r="R1452" s="203"/>
      <c r="S1452" s="229"/>
      <c r="T1452" s="203"/>
      <c r="U1452" s="229">
        <v>0</v>
      </c>
    </row>
    <row r="1453" spans="1:21" x14ac:dyDescent="0.25">
      <c r="A1453" s="206"/>
      <c r="B1453" s="206"/>
      <c r="C1453" s="206" t="s">
        <v>924</v>
      </c>
      <c r="D1453" s="206"/>
      <c r="E1453" s="206"/>
      <c r="F1453" s="206"/>
      <c r="G1453" s="206"/>
      <c r="H1453" s="206"/>
      <c r="I1453" s="228"/>
      <c r="J1453" s="206"/>
      <c r="K1453" s="206"/>
      <c r="L1453" s="206"/>
      <c r="M1453" s="206"/>
      <c r="N1453" s="206"/>
      <c r="O1453" s="206"/>
      <c r="P1453" s="206"/>
      <c r="Q1453" s="206"/>
      <c r="R1453" s="206"/>
      <c r="S1453" s="211"/>
      <c r="T1453" s="206"/>
      <c r="U1453" s="211">
        <f>U1452</f>
        <v>0</v>
      </c>
    </row>
    <row r="1454" spans="1:21" x14ac:dyDescent="0.25">
      <c r="A1454" s="203"/>
      <c r="B1454" s="203"/>
      <c r="C1454" s="203" t="s">
        <v>925</v>
      </c>
      <c r="D1454" s="203"/>
      <c r="E1454" s="203"/>
      <c r="F1454" s="203"/>
      <c r="G1454" s="203"/>
      <c r="H1454" s="203"/>
      <c r="I1454" s="227"/>
      <c r="J1454" s="203"/>
      <c r="K1454" s="203"/>
      <c r="L1454" s="203"/>
      <c r="M1454" s="203"/>
      <c r="N1454" s="203"/>
      <c r="O1454" s="203"/>
      <c r="P1454" s="203"/>
      <c r="Q1454" s="203"/>
      <c r="R1454" s="203"/>
      <c r="S1454" s="229"/>
      <c r="T1454" s="203"/>
      <c r="U1454" s="229">
        <v>0</v>
      </c>
    </row>
    <row r="1455" spans="1:21" x14ac:dyDescent="0.25">
      <c r="A1455" s="206"/>
      <c r="B1455" s="206"/>
      <c r="C1455" s="206" t="s">
        <v>926</v>
      </c>
      <c r="D1455" s="206"/>
      <c r="E1455" s="206"/>
      <c r="F1455" s="206"/>
      <c r="G1455" s="206"/>
      <c r="H1455" s="206"/>
      <c r="I1455" s="228"/>
      <c r="J1455" s="206"/>
      <c r="K1455" s="206"/>
      <c r="L1455" s="206"/>
      <c r="M1455" s="206"/>
      <c r="N1455" s="206"/>
      <c r="O1455" s="206"/>
      <c r="P1455" s="206"/>
      <c r="Q1455" s="206"/>
      <c r="R1455" s="206"/>
      <c r="S1455" s="211"/>
      <c r="T1455" s="206"/>
      <c r="U1455" s="211">
        <f>U1454</f>
        <v>0</v>
      </c>
    </row>
    <row r="1456" spans="1:21" x14ac:dyDescent="0.25">
      <c r="A1456" s="203"/>
      <c r="B1456" s="203"/>
      <c r="C1456" s="203" t="s">
        <v>282</v>
      </c>
      <c r="D1456" s="203"/>
      <c r="E1456" s="203"/>
      <c r="F1456" s="203"/>
      <c r="G1456" s="203"/>
      <c r="H1456" s="203"/>
      <c r="I1456" s="227"/>
      <c r="J1456" s="203"/>
      <c r="K1456" s="203"/>
      <c r="L1456" s="203"/>
      <c r="M1456" s="203"/>
      <c r="N1456" s="203"/>
      <c r="O1456" s="203"/>
      <c r="P1456" s="203"/>
      <c r="Q1456" s="203"/>
      <c r="R1456" s="203"/>
      <c r="S1456" s="229"/>
      <c r="T1456" s="203"/>
      <c r="U1456" s="229">
        <v>0</v>
      </c>
    </row>
    <row r="1457" spans="1:21" x14ac:dyDescent="0.25">
      <c r="A1457" s="206"/>
      <c r="B1457" s="206"/>
      <c r="C1457" s="206" t="s">
        <v>927</v>
      </c>
      <c r="D1457" s="206"/>
      <c r="E1457" s="206"/>
      <c r="F1457" s="206"/>
      <c r="G1457" s="206"/>
      <c r="H1457" s="206"/>
      <c r="I1457" s="228"/>
      <c r="J1457" s="206"/>
      <c r="K1457" s="206"/>
      <c r="L1457" s="206"/>
      <c r="M1457" s="206"/>
      <c r="N1457" s="206"/>
      <c r="O1457" s="206"/>
      <c r="P1457" s="206"/>
      <c r="Q1457" s="206"/>
      <c r="R1457" s="206"/>
      <c r="S1457" s="211"/>
      <c r="T1457" s="206"/>
      <c r="U1457" s="211">
        <f>U1456</f>
        <v>0</v>
      </c>
    </row>
    <row r="1458" spans="1:21" x14ac:dyDescent="0.25">
      <c r="A1458" s="203"/>
      <c r="B1458" s="203"/>
      <c r="C1458" s="203" t="s">
        <v>928</v>
      </c>
      <c r="D1458" s="203"/>
      <c r="E1458" s="203"/>
      <c r="F1458" s="203"/>
      <c r="G1458" s="203"/>
      <c r="H1458" s="203"/>
      <c r="I1458" s="227"/>
      <c r="J1458" s="203"/>
      <c r="K1458" s="203"/>
      <c r="L1458" s="203"/>
      <c r="M1458" s="203"/>
      <c r="N1458" s="203"/>
      <c r="O1458" s="203"/>
      <c r="P1458" s="203"/>
      <c r="Q1458" s="203"/>
      <c r="R1458" s="203"/>
      <c r="S1458" s="229"/>
      <c r="T1458" s="203"/>
      <c r="U1458" s="229">
        <v>0</v>
      </c>
    </row>
    <row r="1459" spans="1:21" x14ac:dyDescent="0.25">
      <c r="A1459" s="206"/>
      <c r="B1459" s="206"/>
      <c r="C1459" s="206" t="s">
        <v>929</v>
      </c>
      <c r="D1459" s="206"/>
      <c r="E1459" s="206"/>
      <c r="F1459" s="206"/>
      <c r="G1459" s="206"/>
      <c r="H1459" s="206"/>
      <c r="I1459" s="228"/>
      <c r="J1459" s="206"/>
      <c r="K1459" s="206"/>
      <c r="L1459" s="206"/>
      <c r="M1459" s="206"/>
      <c r="N1459" s="206"/>
      <c r="O1459" s="206"/>
      <c r="P1459" s="206"/>
      <c r="Q1459" s="206"/>
      <c r="R1459" s="206"/>
      <c r="S1459" s="211"/>
      <c r="T1459" s="206"/>
      <c r="U1459" s="211">
        <f>U1458</f>
        <v>0</v>
      </c>
    </row>
    <row r="1460" spans="1:21" x14ac:dyDescent="0.25">
      <c r="A1460" s="203"/>
      <c r="B1460" s="203"/>
      <c r="C1460" s="203" t="s">
        <v>930</v>
      </c>
      <c r="D1460" s="203"/>
      <c r="E1460" s="203"/>
      <c r="F1460" s="203"/>
      <c r="G1460" s="203"/>
      <c r="H1460" s="203"/>
      <c r="I1460" s="227"/>
      <c r="J1460" s="203"/>
      <c r="K1460" s="203"/>
      <c r="L1460" s="203"/>
      <c r="M1460" s="203"/>
      <c r="N1460" s="203"/>
      <c r="O1460" s="203"/>
      <c r="P1460" s="203"/>
      <c r="Q1460" s="203"/>
      <c r="R1460" s="203"/>
      <c r="S1460" s="229"/>
      <c r="T1460" s="203"/>
      <c r="U1460" s="229">
        <v>0</v>
      </c>
    </row>
    <row r="1461" spans="1:21" x14ac:dyDescent="0.25">
      <c r="A1461" s="206"/>
      <c r="B1461" s="206"/>
      <c r="C1461" s="206" t="s">
        <v>931</v>
      </c>
      <c r="D1461" s="206"/>
      <c r="E1461" s="206"/>
      <c r="F1461" s="206"/>
      <c r="G1461" s="206"/>
      <c r="H1461" s="206"/>
      <c r="I1461" s="228"/>
      <c r="J1461" s="206"/>
      <c r="K1461" s="206"/>
      <c r="L1461" s="206"/>
      <c r="M1461" s="206"/>
      <c r="N1461" s="206"/>
      <c r="O1461" s="206"/>
      <c r="P1461" s="206"/>
      <c r="Q1461" s="206"/>
      <c r="R1461" s="206"/>
      <c r="S1461" s="211"/>
      <c r="T1461" s="206"/>
      <c r="U1461" s="211">
        <f>U1460</f>
        <v>0</v>
      </c>
    </row>
    <row r="1462" spans="1:21" x14ac:dyDescent="0.25">
      <c r="A1462" s="203"/>
      <c r="B1462" s="203"/>
      <c r="C1462" s="203" t="s">
        <v>932</v>
      </c>
      <c r="D1462" s="203"/>
      <c r="E1462" s="203"/>
      <c r="F1462" s="203"/>
      <c r="G1462" s="203"/>
      <c r="H1462" s="203"/>
      <c r="I1462" s="227"/>
      <c r="J1462" s="203"/>
      <c r="K1462" s="203"/>
      <c r="L1462" s="203"/>
      <c r="M1462" s="203"/>
      <c r="N1462" s="203"/>
      <c r="O1462" s="203"/>
      <c r="P1462" s="203"/>
      <c r="Q1462" s="203"/>
      <c r="R1462" s="203"/>
      <c r="S1462" s="229"/>
      <c r="T1462" s="203"/>
      <c r="U1462" s="229">
        <v>0</v>
      </c>
    </row>
    <row r="1463" spans="1:21" x14ac:dyDescent="0.25">
      <c r="A1463" s="206"/>
      <c r="B1463" s="206"/>
      <c r="C1463" s="206" t="s">
        <v>933</v>
      </c>
      <c r="D1463" s="206"/>
      <c r="E1463" s="206"/>
      <c r="F1463" s="206"/>
      <c r="G1463" s="206"/>
      <c r="H1463" s="206"/>
      <c r="I1463" s="228"/>
      <c r="J1463" s="206"/>
      <c r="K1463" s="206"/>
      <c r="L1463" s="206"/>
      <c r="M1463" s="206"/>
      <c r="N1463" s="206"/>
      <c r="O1463" s="206"/>
      <c r="P1463" s="206"/>
      <c r="Q1463" s="206"/>
      <c r="R1463" s="206"/>
      <c r="S1463" s="211"/>
      <c r="T1463" s="206"/>
      <c r="U1463" s="211">
        <f>U1462</f>
        <v>0</v>
      </c>
    </row>
    <row r="1464" spans="1:21" x14ac:dyDescent="0.25">
      <c r="A1464" s="203"/>
      <c r="B1464" s="203"/>
      <c r="C1464" s="203" t="s">
        <v>934</v>
      </c>
      <c r="D1464" s="203"/>
      <c r="E1464" s="203"/>
      <c r="F1464" s="203"/>
      <c r="G1464" s="203"/>
      <c r="H1464" s="203"/>
      <c r="I1464" s="227"/>
      <c r="J1464" s="203"/>
      <c r="K1464" s="203"/>
      <c r="L1464" s="203"/>
      <c r="M1464" s="203"/>
      <c r="N1464" s="203"/>
      <c r="O1464" s="203"/>
      <c r="P1464" s="203"/>
      <c r="Q1464" s="203"/>
      <c r="R1464" s="203"/>
      <c r="S1464" s="229"/>
      <c r="T1464" s="203"/>
      <c r="U1464" s="229">
        <v>0</v>
      </c>
    </row>
    <row r="1465" spans="1:21" x14ac:dyDescent="0.25">
      <c r="A1465" s="206"/>
      <c r="B1465" s="206"/>
      <c r="C1465" s="206" t="s">
        <v>935</v>
      </c>
      <c r="D1465" s="206"/>
      <c r="E1465" s="206"/>
      <c r="F1465" s="206"/>
      <c r="G1465" s="206"/>
      <c r="H1465" s="206"/>
      <c r="I1465" s="228"/>
      <c r="J1465" s="206"/>
      <c r="K1465" s="206"/>
      <c r="L1465" s="206"/>
      <c r="M1465" s="206"/>
      <c r="N1465" s="206"/>
      <c r="O1465" s="206"/>
      <c r="P1465" s="206"/>
      <c r="Q1465" s="206"/>
      <c r="R1465" s="206"/>
      <c r="S1465" s="211"/>
      <c r="T1465" s="206"/>
      <c r="U1465" s="211">
        <f>U1464</f>
        <v>0</v>
      </c>
    </row>
    <row r="1466" spans="1:21" x14ac:dyDescent="0.25">
      <c r="A1466" s="203"/>
      <c r="B1466" s="203"/>
      <c r="C1466" s="203" t="s">
        <v>936</v>
      </c>
      <c r="D1466" s="203"/>
      <c r="E1466" s="203"/>
      <c r="F1466" s="203"/>
      <c r="G1466" s="203"/>
      <c r="H1466" s="203"/>
      <c r="I1466" s="227"/>
      <c r="J1466" s="203"/>
      <c r="K1466" s="203"/>
      <c r="L1466" s="203"/>
      <c r="M1466" s="203"/>
      <c r="N1466" s="203"/>
      <c r="O1466" s="203"/>
      <c r="P1466" s="203"/>
      <c r="Q1466" s="203"/>
      <c r="R1466" s="203"/>
      <c r="S1466" s="229"/>
      <c r="T1466" s="203"/>
      <c r="U1466" s="229">
        <v>0</v>
      </c>
    </row>
    <row r="1467" spans="1:21" x14ac:dyDescent="0.25">
      <c r="A1467" s="206"/>
      <c r="B1467" s="206"/>
      <c r="C1467" s="206" t="s">
        <v>937</v>
      </c>
      <c r="D1467" s="206"/>
      <c r="E1467" s="206"/>
      <c r="F1467" s="206"/>
      <c r="G1467" s="206"/>
      <c r="H1467" s="206"/>
      <c r="I1467" s="228"/>
      <c r="J1467" s="206"/>
      <c r="K1467" s="206"/>
      <c r="L1467" s="206"/>
      <c r="M1467" s="206"/>
      <c r="N1467" s="206"/>
      <c r="O1467" s="206"/>
      <c r="P1467" s="206"/>
      <c r="Q1467" s="206"/>
      <c r="R1467" s="206"/>
      <c r="S1467" s="211"/>
      <c r="T1467" s="206"/>
      <c r="U1467" s="211">
        <f>U1466</f>
        <v>0</v>
      </c>
    </row>
    <row r="1468" spans="1:21" x14ac:dyDescent="0.25">
      <c r="A1468" s="203"/>
      <c r="B1468" s="203"/>
      <c r="C1468" s="203" t="s">
        <v>938</v>
      </c>
      <c r="D1468" s="203"/>
      <c r="E1468" s="203"/>
      <c r="F1468" s="203"/>
      <c r="G1468" s="203"/>
      <c r="H1468" s="203"/>
      <c r="I1468" s="227"/>
      <c r="J1468" s="203"/>
      <c r="K1468" s="203"/>
      <c r="L1468" s="203"/>
      <c r="M1468" s="203"/>
      <c r="N1468" s="203"/>
      <c r="O1468" s="203"/>
      <c r="P1468" s="203"/>
      <c r="Q1468" s="203"/>
      <c r="R1468" s="203"/>
      <c r="S1468" s="229"/>
      <c r="T1468" s="203"/>
      <c r="U1468" s="229">
        <v>0</v>
      </c>
    </row>
    <row r="1469" spans="1:21" x14ac:dyDescent="0.25">
      <c r="A1469" s="206"/>
      <c r="B1469" s="206"/>
      <c r="C1469" s="206" t="s">
        <v>939</v>
      </c>
      <c r="D1469" s="206"/>
      <c r="E1469" s="206"/>
      <c r="F1469" s="206"/>
      <c r="G1469" s="206"/>
      <c r="H1469" s="206"/>
      <c r="I1469" s="228"/>
      <c r="J1469" s="206"/>
      <c r="K1469" s="206"/>
      <c r="L1469" s="206"/>
      <c r="M1469" s="206"/>
      <c r="N1469" s="206"/>
      <c r="O1469" s="206"/>
      <c r="P1469" s="206"/>
      <c r="Q1469" s="206"/>
      <c r="R1469" s="206"/>
      <c r="S1469" s="211"/>
      <c r="T1469" s="206"/>
      <c r="U1469" s="211">
        <f>U1468</f>
        <v>0</v>
      </c>
    </row>
    <row r="1470" spans="1:21" x14ac:dyDescent="0.25">
      <c r="A1470" s="203"/>
      <c r="B1470" s="203"/>
      <c r="C1470" s="203" t="s">
        <v>940</v>
      </c>
      <c r="D1470" s="203"/>
      <c r="E1470" s="203"/>
      <c r="F1470" s="203"/>
      <c r="G1470" s="203"/>
      <c r="H1470" s="203"/>
      <c r="I1470" s="227"/>
      <c r="J1470" s="203"/>
      <c r="K1470" s="203"/>
      <c r="L1470" s="203"/>
      <c r="M1470" s="203"/>
      <c r="N1470" s="203"/>
      <c r="O1470" s="203"/>
      <c r="P1470" s="203"/>
      <c r="Q1470" s="203"/>
      <c r="R1470" s="203"/>
      <c r="S1470" s="229"/>
      <c r="T1470" s="203"/>
      <c r="U1470" s="229">
        <v>0</v>
      </c>
    </row>
    <row r="1471" spans="1:21" x14ac:dyDescent="0.25">
      <c r="A1471" s="206"/>
      <c r="B1471" s="206"/>
      <c r="C1471" s="206" t="s">
        <v>941</v>
      </c>
      <c r="D1471" s="206"/>
      <c r="E1471" s="206"/>
      <c r="F1471" s="206"/>
      <c r="G1471" s="206"/>
      <c r="H1471" s="206"/>
      <c r="I1471" s="228"/>
      <c r="J1471" s="206"/>
      <c r="K1471" s="206"/>
      <c r="L1471" s="206"/>
      <c r="M1471" s="206"/>
      <c r="N1471" s="206"/>
      <c r="O1471" s="206"/>
      <c r="P1471" s="206"/>
      <c r="Q1471" s="206"/>
      <c r="R1471" s="206"/>
      <c r="S1471" s="211"/>
      <c r="T1471" s="206"/>
      <c r="U1471" s="211">
        <f>U1470</f>
        <v>0</v>
      </c>
    </row>
    <row r="1472" spans="1:21" x14ac:dyDescent="0.25">
      <c r="A1472" s="203"/>
      <c r="B1472" s="203"/>
      <c r="C1472" s="203" t="s">
        <v>942</v>
      </c>
      <c r="D1472" s="203"/>
      <c r="E1472" s="203"/>
      <c r="F1472" s="203"/>
      <c r="G1472" s="203"/>
      <c r="H1472" s="203"/>
      <c r="I1472" s="227"/>
      <c r="J1472" s="203"/>
      <c r="K1472" s="203"/>
      <c r="L1472" s="203"/>
      <c r="M1472" s="203"/>
      <c r="N1472" s="203"/>
      <c r="O1472" s="203"/>
      <c r="P1472" s="203"/>
      <c r="Q1472" s="203"/>
      <c r="R1472" s="203"/>
      <c r="S1472" s="229"/>
      <c r="T1472" s="203"/>
      <c r="U1472" s="229">
        <v>0</v>
      </c>
    </row>
    <row r="1473" spans="1:21" x14ac:dyDescent="0.25">
      <c r="A1473" s="206"/>
      <c r="B1473" s="206"/>
      <c r="C1473" s="206" t="s">
        <v>943</v>
      </c>
      <c r="D1473" s="206"/>
      <c r="E1473" s="206"/>
      <c r="F1473" s="206"/>
      <c r="G1473" s="206"/>
      <c r="H1473" s="206"/>
      <c r="I1473" s="228"/>
      <c r="J1473" s="206"/>
      <c r="K1473" s="206"/>
      <c r="L1473" s="206"/>
      <c r="M1473" s="206"/>
      <c r="N1473" s="206"/>
      <c r="O1473" s="206"/>
      <c r="P1473" s="206"/>
      <c r="Q1473" s="206"/>
      <c r="R1473" s="206"/>
      <c r="S1473" s="211"/>
      <c r="T1473" s="206"/>
      <c r="U1473" s="211">
        <f>U1472</f>
        <v>0</v>
      </c>
    </row>
    <row r="1474" spans="1:21" x14ac:dyDescent="0.25">
      <c r="A1474" s="203"/>
      <c r="B1474" s="203"/>
      <c r="C1474" s="203" t="s">
        <v>944</v>
      </c>
      <c r="D1474" s="203"/>
      <c r="E1474" s="203"/>
      <c r="F1474" s="203"/>
      <c r="G1474" s="203"/>
      <c r="H1474" s="203"/>
      <c r="I1474" s="227"/>
      <c r="J1474" s="203"/>
      <c r="K1474" s="203"/>
      <c r="L1474" s="203"/>
      <c r="M1474" s="203"/>
      <c r="N1474" s="203"/>
      <c r="O1474" s="203"/>
      <c r="P1474" s="203"/>
      <c r="Q1474" s="203"/>
      <c r="R1474" s="203"/>
      <c r="S1474" s="229"/>
      <c r="T1474" s="203"/>
      <c r="U1474" s="229">
        <v>0</v>
      </c>
    </row>
    <row r="1475" spans="1:21" x14ac:dyDescent="0.25">
      <c r="A1475" s="206"/>
      <c r="B1475" s="206"/>
      <c r="C1475" s="206" t="s">
        <v>945</v>
      </c>
      <c r="D1475" s="206"/>
      <c r="E1475" s="206"/>
      <c r="F1475" s="206"/>
      <c r="G1475" s="206"/>
      <c r="H1475" s="206"/>
      <c r="I1475" s="228"/>
      <c r="J1475" s="206"/>
      <c r="K1475" s="206"/>
      <c r="L1475" s="206"/>
      <c r="M1475" s="206"/>
      <c r="N1475" s="206"/>
      <c r="O1475" s="206"/>
      <c r="P1475" s="206"/>
      <c r="Q1475" s="206"/>
      <c r="R1475" s="206"/>
      <c r="S1475" s="211"/>
      <c r="T1475" s="206"/>
      <c r="U1475" s="211">
        <f>U1474</f>
        <v>0</v>
      </c>
    </row>
    <row r="1476" spans="1:21" x14ac:dyDescent="0.25">
      <c r="A1476" s="203"/>
      <c r="B1476" s="203"/>
      <c r="C1476" s="203" t="s">
        <v>283</v>
      </c>
      <c r="D1476" s="203"/>
      <c r="E1476" s="203"/>
      <c r="F1476" s="203"/>
      <c r="G1476" s="203"/>
      <c r="H1476" s="203"/>
      <c r="I1476" s="227"/>
      <c r="J1476" s="203"/>
      <c r="K1476" s="203"/>
      <c r="L1476" s="203"/>
      <c r="M1476" s="203"/>
      <c r="N1476" s="203"/>
      <c r="O1476" s="203"/>
      <c r="P1476" s="203"/>
      <c r="Q1476" s="203"/>
      <c r="R1476" s="203"/>
      <c r="S1476" s="229"/>
      <c r="T1476" s="203"/>
      <c r="U1476" s="229">
        <v>0</v>
      </c>
    </row>
    <row r="1477" spans="1:21" x14ac:dyDescent="0.25">
      <c r="A1477" s="206"/>
      <c r="B1477" s="206"/>
      <c r="C1477" s="206" t="s">
        <v>946</v>
      </c>
      <c r="D1477" s="206"/>
      <c r="E1477" s="206"/>
      <c r="F1477" s="206"/>
      <c r="G1477" s="206"/>
      <c r="H1477" s="206"/>
      <c r="I1477" s="228"/>
      <c r="J1477" s="206"/>
      <c r="K1477" s="206"/>
      <c r="L1477" s="206"/>
      <c r="M1477" s="206"/>
      <c r="N1477" s="206"/>
      <c r="O1477" s="206"/>
      <c r="P1477" s="206"/>
      <c r="Q1477" s="206"/>
      <c r="R1477" s="206"/>
      <c r="S1477" s="211"/>
      <c r="T1477" s="206"/>
      <c r="U1477" s="211">
        <f>U1476</f>
        <v>0</v>
      </c>
    </row>
    <row r="1478" spans="1:21" x14ac:dyDescent="0.25">
      <c r="A1478" s="203"/>
      <c r="B1478" s="203"/>
      <c r="C1478" s="203" t="s">
        <v>947</v>
      </c>
      <c r="D1478" s="203"/>
      <c r="E1478" s="203"/>
      <c r="F1478" s="203"/>
      <c r="G1478" s="203"/>
      <c r="H1478" s="203"/>
      <c r="I1478" s="227"/>
      <c r="J1478" s="203"/>
      <c r="K1478" s="203"/>
      <c r="L1478" s="203"/>
      <c r="M1478" s="203"/>
      <c r="N1478" s="203"/>
      <c r="O1478" s="203"/>
      <c r="P1478" s="203"/>
      <c r="Q1478" s="203"/>
      <c r="R1478" s="203"/>
      <c r="S1478" s="229"/>
      <c r="T1478" s="203"/>
      <c r="U1478" s="229">
        <v>0</v>
      </c>
    </row>
    <row r="1479" spans="1:21" ht="15.75" thickBot="1" x14ac:dyDescent="0.3">
      <c r="A1479" s="206"/>
      <c r="B1479" s="206"/>
      <c r="C1479" s="206" t="s">
        <v>948</v>
      </c>
      <c r="D1479" s="206"/>
      <c r="E1479" s="206"/>
      <c r="F1479" s="206"/>
      <c r="G1479" s="206"/>
      <c r="H1479" s="206"/>
      <c r="I1479" s="228"/>
      <c r="J1479" s="206"/>
      <c r="K1479" s="206"/>
      <c r="L1479" s="206"/>
      <c r="M1479" s="206"/>
      <c r="N1479" s="206"/>
      <c r="O1479" s="206"/>
      <c r="P1479" s="206"/>
      <c r="Q1479" s="206"/>
      <c r="R1479" s="206"/>
      <c r="S1479" s="213"/>
      <c r="T1479" s="206"/>
      <c r="U1479" s="213">
        <f>U1478</f>
        <v>0</v>
      </c>
    </row>
    <row r="1480" spans="1:21" x14ac:dyDescent="0.25">
      <c r="A1480" s="206"/>
      <c r="B1480" s="206" t="s">
        <v>284</v>
      </c>
      <c r="C1480" s="206"/>
      <c r="D1480" s="206"/>
      <c r="E1480" s="206"/>
      <c r="F1480" s="206"/>
      <c r="G1480" s="206"/>
      <c r="H1480" s="206"/>
      <c r="I1480" s="228"/>
      <c r="J1480" s="206"/>
      <c r="K1480" s="206"/>
      <c r="L1480" s="206"/>
      <c r="M1480" s="206"/>
      <c r="N1480" s="206"/>
      <c r="O1480" s="206"/>
      <c r="P1480" s="206"/>
      <c r="Q1480" s="206"/>
      <c r="R1480" s="206"/>
      <c r="S1480" s="211"/>
      <c r="T1480" s="206"/>
      <c r="U1480" s="211">
        <f>ROUND(U1451+U1453+U1455+U1457+U1459+U1461+U1463+U1465+U1467+U1469+U1471+U1473+U1475+U1477+U1479,5)</f>
        <v>0</v>
      </c>
    </row>
    <row r="1481" spans="1:21" x14ac:dyDescent="0.25">
      <c r="A1481" s="203"/>
      <c r="B1481" s="203" t="s">
        <v>285</v>
      </c>
      <c r="C1481" s="203"/>
      <c r="D1481" s="203"/>
      <c r="E1481" s="203"/>
      <c r="F1481" s="203"/>
      <c r="G1481" s="203"/>
      <c r="H1481" s="203"/>
      <c r="I1481" s="227"/>
      <c r="J1481" s="203"/>
      <c r="K1481" s="203"/>
      <c r="L1481" s="203"/>
      <c r="M1481" s="203"/>
      <c r="N1481" s="203"/>
      <c r="O1481" s="203"/>
      <c r="P1481" s="203"/>
      <c r="Q1481" s="203"/>
      <c r="R1481" s="203"/>
      <c r="S1481" s="229"/>
      <c r="T1481" s="203"/>
      <c r="U1481" s="229">
        <v>14500</v>
      </c>
    </row>
    <row r="1482" spans="1:21" x14ac:dyDescent="0.25">
      <c r="A1482" s="206"/>
      <c r="B1482" s="206" t="s">
        <v>949</v>
      </c>
      <c r="C1482" s="206"/>
      <c r="D1482" s="206"/>
      <c r="E1482" s="206"/>
      <c r="F1482" s="206"/>
      <c r="G1482" s="206"/>
      <c r="H1482" s="206"/>
      <c r="I1482" s="228"/>
      <c r="J1482" s="206"/>
      <c r="K1482" s="206"/>
      <c r="L1482" s="206"/>
      <c r="M1482" s="206"/>
      <c r="N1482" s="206"/>
      <c r="O1482" s="206"/>
      <c r="P1482" s="206"/>
      <c r="Q1482" s="206"/>
      <c r="R1482" s="206"/>
      <c r="S1482" s="211"/>
      <c r="T1482" s="206"/>
      <c r="U1482" s="211">
        <f>U1481</f>
        <v>14500</v>
      </c>
    </row>
    <row r="1483" spans="1:21" x14ac:dyDescent="0.25">
      <c r="A1483" s="203"/>
      <c r="B1483" s="203" t="s">
        <v>950</v>
      </c>
      <c r="C1483" s="203"/>
      <c r="D1483" s="203"/>
      <c r="E1483" s="203"/>
      <c r="F1483" s="203"/>
      <c r="G1483" s="203"/>
      <c r="H1483" s="203"/>
      <c r="I1483" s="227"/>
      <c r="J1483" s="203"/>
      <c r="K1483" s="203"/>
      <c r="L1483" s="203"/>
      <c r="M1483" s="203"/>
      <c r="N1483" s="203"/>
      <c r="O1483" s="203"/>
      <c r="P1483" s="203"/>
      <c r="Q1483" s="203"/>
      <c r="R1483" s="203"/>
      <c r="S1483" s="229"/>
      <c r="T1483" s="203"/>
      <c r="U1483" s="229">
        <v>0</v>
      </c>
    </row>
    <row r="1484" spans="1:21" x14ac:dyDescent="0.25">
      <c r="A1484" s="203"/>
      <c r="B1484" s="203"/>
      <c r="C1484" s="203" t="s">
        <v>951</v>
      </c>
      <c r="D1484" s="203"/>
      <c r="E1484" s="203"/>
      <c r="F1484" s="203"/>
      <c r="G1484" s="203"/>
      <c r="H1484" s="203"/>
      <c r="I1484" s="227"/>
      <c r="J1484" s="203"/>
      <c r="K1484" s="203"/>
      <c r="L1484" s="203"/>
      <c r="M1484" s="203"/>
      <c r="N1484" s="203"/>
      <c r="O1484" s="203"/>
      <c r="P1484" s="203"/>
      <c r="Q1484" s="203"/>
      <c r="R1484" s="203"/>
      <c r="S1484" s="229"/>
      <c r="T1484" s="203"/>
      <c r="U1484" s="229">
        <v>0</v>
      </c>
    </row>
    <row r="1485" spans="1:21" x14ac:dyDescent="0.25">
      <c r="A1485" s="206"/>
      <c r="B1485" s="206"/>
      <c r="C1485" s="206" t="s">
        <v>952</v>
      </c>
      <c r="D1485" s="206"/>
      <c r="E1485" s="206"/>
      <c r="F1485" s="206"/>
      <c r="G1485" s="206"/>
      <c r="H1485" s="206"/>
      <c r="I1485" s="228"/>
      <c r="J1485" s="206"/>
      <c r="K1485" s="206"/>
      <c r="L1485" s="206"/>
      <c r="M1485" s="206"/>
      <c r="N1485" s="206"/>
      <c r="O1485" s="206"/>
      <c r="P1485" s="206"/>
      <c r="Q1485" s="206"/>
      <c r="R1485" s="206"/>
      <c r="S1485" s="211"/>
      <c r="T1485" s="206"/>
      <c r="U1485" s="211">
        <f>U1484</f>
        <v>0</v>
      </c>
    </row>
    <row r="1486" spans="1:21" x14ac:dyDescent="0.25">
      <c r="A1486" s="203"/>
      <c r="B1486" s="203"/>
      <c r="C1486" s="203" t="s">
        <v>953</v>
      </c>
      <c r="D1486" s="203"/>
      <c r="E1486" s="203"/>
      <c r="F1486" s="203"/>
      <c r="G1486" s="203"/>
      <c r="H1486" s="203"/>
      <c r="I1486" s="227"/>
      <c r="J1486" s="203"/>
      <c r="K1486" s="203"/>
      <c r="L1486" s="203"/>
      <c r="M1486" s="203"/>
      <c r="N1486" s="203"/>
      <c r="O1486" s="203"/>
      <c r="P1486" s="203"/>
      <c r="Q1486" s="203"/>
      <c r="R1486" s="203"/>
      <c r="S1486" s="229"/>
      <c r="T1486" s="203"/>
      <c r="U1486" s="229">
        <v>0</v>
      </c>
    </row>
    <row r="1487" spans="1:21" x14ac:dyDescent="0.25">
      <c r="A1487" s="206"/>
      <c r="B1487" s="206"/>
      <c r="C1487" s="206" t="s">
        <v>954</v>
      </c>
      <c r="D1487" s="206"/>
      <c r="E1487" s="206"/>
      <c r="F1487" s="206"/>
      <c r="G1487" s="206"/>
      <c r="H1487" s="206"/>
      <c r="I1487" s="228"/>
      <c r="J1487" s="206"/>
      <c r="K1487" s="206"/>
      <c r="L1487" s="206"/>
      <c r="M1487" s="206"/>
      <c r="N1487" s="206"/>
      <c r="O1487" s="206"/>
      <c r="P1487" s="206"/>
      <c r="Q1487" s="206"/>
      <c r="R1487" s="206"/>
      <c r="S1487" s="211"/>
      <c r="T1487" s="206"/>
      <c r="U1487" s="211">
        <f>U1486</f>
        <v>0</v>
      </c>
    </row>
    <row r="1488" spans="1:21" x14ac:dyDescent="0.25">
      <c r="A1488" s="203"/>
      <c r="B1488" s="203"/>
      <c r="C1488" s="203" t="s">
        <v>955</v>
      </c>
      <c r="D1488" s="203"/>
      <c r="E1488" s="203"/>
      <c r="F1488" s="203"/>
      <c r="G1488" s="203"/>
      <c r="H1488" s="203"/>
      <c r="I1488" s="227"/>
      <c r="J1488" s="203"/>
      <c r="K1488" s="203"/>
      <c r="L1488" s="203"/>
      <c r="M1488" s="203"/>
      <c r="N1488" s="203"/>
      <c r="O1488" s="203"/>
      <c r="P1488" s="203"/>
      <c r="Q1488" s="203"/>
      <c r="R1488" s="203"/>
      <c r="S1488" s="229"/>
      <c r="T1488" s="203"/>
      <c r="U1488" s="229">
        <v>0</v>
      </c>
    </row>
    <row r="1489" spans="1:21" ht="15.75" thickBot="1" x14ac:dyDescent="0.3">
      <c r="A1489" s="206"/>
      <c r="B1489" s="206"/>
      <c r="C1489" s="206" t="s">
        <v>956</v>
      </c>
      <c r="D1489" s="206"/>
      <c r="E1489" s="206"/>
      <c r="F1489" s="206"/>
      <c r="G1489" s="206"/>
      <c r="H1489" s="206"/>
      <c r="I1489" s="228"/>
      <c r="J1489" s="206"/>
      <c r="K1489" s="206"/>
      <c r="L1489" s="206"/>
      <c r="M1489" s="206"/>
      <c r="N1489" s="206"/>
      <c r="O1489" s="206"/>
      <c r="P1489" s="206"/>
      <c r="Q1489" s="206"/>
      <c r="R1489" s="206"/>
      <c r="S1489" s="213"/>
      <c r="T1489" s="206"/>
      <c r="U1489" s="213">
        <f>U1488</f>
        <v>0</v>
      </c>
    </row>
    <row r="1490" spans="1:21" x14ac:dyDescent="0.25">
      <c r="A1490" s="206"/>
      <c r="B1490" s="206" t="s">
        <v>957</v>
      </c>
      <c r="C1490" s="206"/>
      <c r="D1490" s="206"/>
      <c r="E1490" s="206"/>
      <c r="F1490" s="206"/>
      <c r="G1490" s="206"/>
      <c r="H1490" s="206"/>
      <c r="I1490" s="228"/>
      <c r="J1490" s="206"/>
      <c r="K1490" s="206"/>
      <c r="L1490" s="206"/>
      <c r="M1490" s="206"/>
      <c r="N1490" s="206"/>
      <c r="O1490" s="206"/>
      <c r="P1490" s="206"/>
      <c r="Q1490" s="206"/>
      <c r="R1490" s="206"/>
      <c r="S1490" s="211"/>
      <c r="T1490" s="206"/>
      <c r="U1490" s="211">
        <f>ROUND(U1485+U1487+U1489,5)</f>
        <v>0</v>
      </c>
    </row>
    <row r="1491" spans="1:21" x14ac:dyDescent="0.25">
      <c r="A1491" s="203"/>
      <c r="B1491" s="203" t="s">
        <v>958</v>
      </c>
      <c r="C1491" s="203"/>
      <c r="D1491" s="203"/>
      <c r="E1491" s="203"/>
      <c r="F1491" s="203"/>
      <c r="G1491" s="203"/>
      <c r="H1491" s="203"/>
      <c r="I1491" s="227"/>
      <c r="J1491" s="203"/>
      <c r="K1491" s="203"/>
      <c r="L1491" s="203"/>
      <c r="M1491" s="203"/>
      <c r="N1491" s="203"/>
      <c r="O1491" s="203"/>
      <c r="P1491" s="203"/>
      <c r="Q1491" s="203"/>
      <c r="R1491" s="203"/>
      <c r="S1491" s="229"/>
      <c r="T1491" s="203"/>
      <c r="U1491" s="229">
        <v>0</v>
      </c>
    </row>
    <row r="1492" spans="1:21" x14ac:dyDescent="0.25">
      <c r="A1492" s="206"/>
      <c r="B1492" s="206" t="s">
        <v>959</v>
      </c>
      <c r="C1492" s="206"/>
      <c r="D1492" s="206"/>
      <c r="E1492" s="206"/>
      <c r="F1492" s="206"/>
      <c r="G1492" s="206"/>
      <c r="H1492" s="206"/>
      <c r="I1492" s="228"/>
      <c r="J1492" s="206"/>
      <c r="K1492" s="206"/>
      <c r="L1492" s="206"/>
      <c r="M1492" s="206"/>
      <c r="N1492" s="206"/>
      <c r="O1492" s="206"/>
      <c r="P1492" s="206"/>
      <c r="Q1492" s="206"/>
      <c r="R1492" s="206"/>
      <c r="S1492" s="211"/>
      <c r="T1492" s="206"/>
      <c r="U1492" s="211">
        <f>U1491</f>
        <v>0</v>
      </c>
    </row>
    <row r="1493" spans="1:21" x14ac:dyDescent="0.25">
      <c r="A1493" s="203"/>
      <c r="B1493" s="203" t="s">
        <v>960</v>
      </c>
      <c r="C1493" s="203"/>
      <c r="D1493" s="203"/>
      <c r="E1493" s="203"/>
      <c r="F1493" s="203"/>
      <c r="G1493" s="203"/>
      <c r="H1493" s="203"/>
      <c r="I1493" s="227"/>
      <c r="J1493" s="203"/>
      <c r="K1493" s="203"/>
      <c r="L1493" s="203"/>
      <c r="M1493" s="203"/>
      <c r="N1493" s="203"/>
      <c r="O1493" s="203"/>
      <c r="P1493" s="203"/>
      <c r="Q1493" s="203"/>
      <c r="R1493" s="203"/>
      <c r="S1493" s="229"/>
      <c r="T1493" s="203"/>
      <c r="U1493" s="229">
        <v>0</v>
      </c>
    </row>
    <row r="1494" spans="1:21" x14ac:dyDescent="0.25">
      <c r="A1494" s="206"/>
      <c r="B1494" s="206" t="s">
        <v>961</v>
      </c>
      <c r="C1494" s="206"/>
      <c r="D1494" s="206"/>
      <c r="E1494" s="206"/>
      <c r="F1494" s="206"/>
      <c r="G1494" s="206"/>
      <c r="H1494" s="206"/>
      <c r="I1494" s="228"/>
      <c r="J1494" s="206"/>
      <c r="K1494" s="206"/>
      <c r="L1494" s="206"/>
      <c r="M1494" s="206"/>
      <c r="N1494" s="206"/>
      <c r="O1494" s="206"/>
      <c r="P1494" s="206"/>
      <c r="Q1494" s="206"/>
      <c r="R1494" s="206"/>
      <c r="S1494" s="211"/>
      <c r="T1494" s="206"/>
      <c r="U1494" s="211">
        <f>U1493</f>
        <v>0</v>
      </c>
    </row>
    <row r="1495" spans="1:21" x14ac:dyDescent="0.25">
      <c r="A1495" s="203"/>
      <c r="B1495" s="203" t="s">
        <v>962</v>
      </c>
      <c r="C1495" s="203"/>
      <c r="D1495" s="203"/>
      <c r="E1495" s="203"/>
      <c r="F1495" s="203"/>
      <c r="G1495" s="203"/>
      <c r="H1495" s="203"/>
      <c r="I1495" s="227"/>
      <c r="J1495" s="203"/>
      <c r="K1495" s="203"/>
      <c r="L1495" s="203"/>
      <c r="M1495" s="203"/>
      <c r="N1495" s="203"/>
      <c r="O1495" s="203"/>
      <c r="P1495" s="203"/>
      <c r="Q1495" s="203"/>
      <c r="R1495" s="203"/>
      <c r="S1495" s="229"/>
      <c r="T1495" s="203"/>
      <c r="U1495" s="229">
        <v>0</v>
      </c>
    </row>
    <row r="1496" spans="1:21" x14ac:dyDescent="0.25">
      <c r="A1496" s="206"/>
      <c r="B1496" s="206" t="s">
        <v>963</v>
      </c>
      <c r="C1496" s="206"/>
      <c r="D1496" s="206"/>
      <c r="E1496" s="206"/>
      <c r="F1496" s="206"/>
      <c r="G1496" s="206"/>
      <c r="H1496" s="206"/>
      <c r="I1496" s="228"/>
      <c r="J1496" s="206"/>
      <c r="K1496" s="206"/>
      <c r="L1496" s="206"/>
      <c r="M1496" s="206"/>
      <c r="N1496" s="206"/>
      <c r="O1496" s="206"/>
      <c r="P1496" s="206"/>
      <c r="Q1496" s="206"/>
      <c r="R1496" s="206"/>
      <c r="S1496" s="211"/>
      <c r="T1496" s="206"/>
      <c r="U1496" s="211">
        <f>U1495</f>
        <v>0</v>
      </c>
    </row>
    <row r="1497" spans="1:21" x14ac:dyDescent="0.25">
      <c r="A1497" s="203"/>
      <c r="B1497" s="203" t="s">
        <v>964</v>
      </c>
      <c r="C1497" s="203"/>
      <c r="D1497" s="203"/>
      <c r="E1497" s="203"/>
      <c r="F1497" s="203"/>
      <c r="G1497" s="203"/>
      <c r="H1497" s="203"/>
      <c r="I1497" s="227"/>
      <c r="J1497" s="203"/>
      <c r="K1497" s="203"/>
      <c r="L1497" s="203"/>
      <c r="M1497" s="203"/>
      <c r="N1497" s="203"/>
      <c r="O1497" s="203"/>
      <c r="P1497" s="203"/>
      <c r="Q1497" s="203"/>
      <c r="R1497" s="203"/>
      <c r="S1497" s="229"/>
      <c r="T1497" s="203"/>
      <c r="U1497" s="229">
        <v>0</v>
      </c>
    </row>
    <row r="1498" spans="1:21" x14ac:dyDescent="0.25">
      <c r="A1498" s="206"/>
      <c r="B1498" s="206" t="s">
        <v>965</v>
      </c>
      <c r="C1498" s="206"/>
      <c r="D1498" s="206"/>
      <c r="E1498" s="206"/>
      <c r="F1498" s="206"/>
      <c r="G1498" s="206"/>
      <c r="H1498" s="206"/>
      <c r="I1498" s="228"/>
      <c r="J1498" s="206"/>
      <c r="K1498" s="206"/>
      <c r="L1498" s="206"/>
      <c r="M1498" s="206"/>
      <c r="N1498" s="206"/>
      <c r="O1498" s="206"/>
      <c r="P1498" s="206"/>
      <c r="Q1498" s="206"/>
      <c r="R1498" s="206"/>
      <c r="S1498" s="211"/>
      <c r="T1498" s="206"/>
      <c r="U1498" s="211">
        <f>U1497</f>
        <v>0</v>
      </c>
    </row>
    <row r="1499" spans="1:21" x14ac:dyDescent="0.25">
      <c r="A1499" s="203"/>
      <c r="B1499" s="203" t="s">
        <v>966</v>
      </c>
      <c r="C1499" s="203"/>
      <c r="D1499" s="203"/>
      <c r="E1499" s="203"/>
      <c r="F1499" s="203"/>
      <c r="G1499" s="203"/>
      <c r="H1499" s="203"/>
      <c r="I1499" s="227"/>
      <c r="J1499" s="203"/>
      <c r="K1499" s="203"/>
      <c r="L1499" s="203"/>
      <c r="M1499" s="203"/>
      <c r="N1499" s="203"/>
      <c r="O1499" s="203"/>
      <c r="P1499" s="203"/>
      <c r="Q1499" s="203"/>
      <c r="R1499" s="203"/>
      <c r="S1499" s="229"/>
      <c r="T1499" s="203"/>
      <c r="U1499" s="229">
        <v>0</v>
      </c>
    </row>
    <row r="1500" spans="1:21" x14ac:dyDescent="0.25">
      <c r="A1500" s="206"/>
      <c r="B1500" s="206" t="s">
        <v>967</v>
      </c>
      <c r="C1500" s="206"/>
      <c r="D1500" s="206"/>
      <c r="E1500" s="206"/>
      <c r="F1500" s="206"/>
      <c r="G1500" s="206"/>
      <c r="H1500" s="206"/>
      <c r="I1500" s="228"/>
      <c r="J1500" s="206"/>
      <c r="K1500" s="206"/>
      <c r="L1500" s="206"/>
      <c r="M1500" s="206"/>
      <c r="N1500" s="206"/>
      <c r="O1500" s="206"/>
      <c r="P1500" s="206"/>
      <c r="Q1500" s="206"/>
      <c r="R1500" s="206"/>
      <c r="S1500" s="211"/>
      <c r="T1500" s="206"/>
      <c r="U1500" s="211">
        <f>U1499</f>
        <v>0</v>
      </c>
    </row>
    <row r="1501" spans="1:21" x14ac:dyDescent="0.25">
      <c r="A1501" s="203"/>
      <c r="B1501" s="203" t="s">
        <v>968</v>
      </c>
      <c r="C1501" s="203"/>
      <c r="D1501" s="203"/>
      <c r="E1501" s="203"/>
      <c r="F1501" s="203"/>
      <c r="G1501" s="203"/>
      <c r="H1501" s="203"/>
      <c r="I1501" s="227"/>
      <c r="J1501" s="203"/>
      <c r="K1501" s="203"/>
      <c r="L1501" s="203"/>
      <c r="M1501" s="203"/>
      <c r="N1501" s="203"/>
      <c r="O1501" s="203"/>
      <c r="P1501" s="203"/>
      <c r="Q1501" s="203"/>
      <c r="R1501" s="203"/>
      <c r="S1501" s="229"/>
      <c r="T1501" s="203"/>
      <c r="U1501" s="229">
        <v>0</v>
      </c>
    </row>
    <row r="1502" spans="1:21" x14ac:dyDescent="0.25">
      <c r="A1502" s="206"/>
      <c r="B1502" s="206" t="s">
        <v>969</v>
      </c>
      <c r="C1502" s="206"/>
      <c r="D1502" s="206"/>
      <c r="E1502" s="206"/>
      <c r="F1502" s="206"/>
      <c r="G1502" s="206"/>
      <c r="H1502" s="206"/>
      <c r="I1502" s="228"/>
      <c r="J1502" s="206"/>
      <c r="K1502" s="206"/>
      <c r="L1502" s="206"/>
      <c r="M1502" s="206"/>
      <c r="N1502" s="206"/>
      <c r="O1502" s="206"/>
      <c r="P1502" s="206"/>
      <c r="Q1502" s="206"/>
      <c r="R1502" s="206"/>
      <c r="S1502" s="211"/>
      <c r="T1502" s="206"/>
      <c r="U1502" s="211">
        <f>U1501</f>
        <v>0</v>
      </c>
    </row>
    <row r="1503" spans="1:21" x14ac:dyDescent="0.25">
      <c r="A1503" s="203"/>
      <c r="B1503" s="203" t="s">
        <v>970</v>
      </c>
      <c r="C1503" s="203"/>
      <c r="D1503" s="203"/>
      <c r="E1503" s="203"/>
      <c r="F1503" s="203"/>
      <c r="G1503" s="203"/>
      <c r="H1503" s="203"/>
      <c r="I1503" s="227"/>
      <c r="J1503" s="203"/>
      <c r="K1503" s="203"/>
      <c r="L1503" s="203"/>
      <c r="M1503" s="203"/>
      <c r="N1503" s="203"/>
      <c r="O1503" s="203"/>
      <c r="P1503" s="203"/>
      <c r="Q1503" s="203"/>
      <c r="R1503" s="203"/>
      <c r="S1503" s="229"/>
      <c r="T1503" s="203"/>
      <c r="U1503" s="229">
        <v>0</v>
      </c>
    </row>
    <row r="1504" spans="1:21" x14ac:dyDescent="0.25">
      <c r="A1504" s="206"/>
      <c r="B1504" s="206" t="s">
        <v>971</v>
      </c>
      <c r="C1504" s="206"/>
      <c r="D1504" s="206"/>
      <c r="E1504" s="206"/>
      <c r="F1504" s="206"/>
      <c r="G1504" s="206"/>
      <c r="H1504" s="206"/>
      <c r="I1504" s="228"/>
      <c r="J1504" s="206"/>
      <c r="K1504" s="206"/>
      <c r="L1504" s="206"/>
      <c r="M1504" s="206"/>
      <c r="N1504" s="206"/>
      <c r="O1504" s="206"/>
      <c r="P1504" s="206"/>
      <c r="Q1504" s="206"/>
      <c r="R1504" s="206"/>
      <c r="S1504" s="211"/>
      <c r="T1504" s="206"/>
      <c r="U1504" s="211">
        <f>U1503</f>
        <v>0</v>
      </c>
    </row>
    <row r="1505" spans="1:21" x14ac:dyDescent="0.25">
      <c r="A1505" s="203"/>
      <c r="B1505" s="203" t="s">
        <v>972</v>
      </c>
      <c r="C1505" s="203"/>
      <c r="D1505" s="203"/>
      <c r="E1505" s="203"/>
      <c r="F1505" s="203"/>
      <c r="G1505" s="203"/>
      <c r="H1505" s="203"/>
      <c r="I1505" s="227"/>
      <c r="J1505" s="203"/>
      <c r="K1505" s="203"/>
      <c r="L1505" s="203"/>
      <c r="M1505" s="203"/>
      <c r="N1505" s="203"/>
      <c r="O1505" s="203"/>
      <c r="P1505" s="203"/>
      <c r="Q1505" s="203"/>
      <c r="R1505" s="203"/>
      <c r="S1505" s="229"/>
      <c r="T1505" s="203"/>
      <c r="U1505" s="229">
        <v>0</v>
      </c>
    </row>
    <row r="1506" spans="1:21" x14ac:dyDescent="0.25">
      <c r="A1506" s="206"/>
      <c r="B1506" s="206" t="s">
        <v>973</v>
      </c>
      <c r="C1506" s="206"/>
      <c r="D1506" s="206"/>
      <c r="E1506" s="206"/>
      <c r="F1506" s="206"/>
      <c r="G1506" s="206"/>
      <c r="H1506" s="206"/>
      <c r="I1506" s="228"/>
      <c r="J1506" s="206"/>
      <c r="K1506" s="206"/>
      <c r="L1506" s="206"/>
      <c r="M1506" s="206"/>
      <c r="N1506" s="206"/>
      <c r="O1506" s="206"/>
      <c r="P1506" s="206"/>
      <c r="Q1506" s="206"/>
      <c r="R1506" s="206"/>
      <c r="S1506" s="211"/>
      <c r="T1506" s="206"/>
      <c r="U1506" s="211">
        <f>U1505</f>
        <v>0</v>
      </c>
    </row>
    <row r="1507" spans="1:21" x14ac:dyDescent="0.25">
      <c r="A1507" s="203"/>
      <c r="B1507" s="203" t="s">
        <v>974</v>
      </c>
      <c r="C1507" s="203"/>
      <c r="D1507" s="203"/>
      <c r="E1507" s="203"/>
      <c r="F1507" s="203"/>
      <c r="G1507" s="203"/>
      <c r="H1507" s="203"/>
      <c r="I1507" s="227"/>
      <c r="J1507" s="203"/>
      <c r="K1507" s="203"/>
      <c r="L1507" s="203"/>
      <c r="M1507" s="203"/>
      <c r="N1507" s="203"/>
      <c r="O1507" s="203"/>
      <c r="P1507" s="203"/>
      <c r="Q1507" s="203"/>
      <c r="R1507" s="203"/>
      <c r="S1507" s="229"/>
      <c r="T1507" s="203"/>
      <c r="U1507" s="229">
        <v>0</v>
      </c>
    </row>
    <row r="1508" spans="1:21" x14ac:dyDescent="0.25">
      <c r="A1508" s="206"/>
      <c r="B1508" s="206" t="s">
        <v>975</v>
      </c>
      <c r="C1508" s="206"/>
      <c r="D1508" s="206"/>
      <c r="E1508" s="206"/>
      <c r="F1508" s="206"/>
      <c r="G1508" s="206"/>
      <c r="H1508" s="206"/>
      <c r="I1508" s="228"/>
      <c r="J1508" s="206"/>
      <c r="K1508" s="206"/>
      <c r="L1508" s="206"/>
      <c r="M1508" s="206"/>
      <c r="N1508" s="206"/>
      <c r="O1508" s="206"/>
      <c r="P1508" s="206"/>
      <c r="Q1508" s="206"/>
      <c r="R1508" s="206"/>
      <c r="S1508" s="211"/>
      <c r="T1508" s="206"/>
      <c r="U1508" s="211">
        <f>U1507</f>
        <v>0</v>
      </c>
    </row>
    <row r="1509" spans="1:21" x14ac:dyDescent="0.25">
      <c r="A1509" s="203"/>
      <c r="B1509" s="203" t="s">
        <v>976</v>
      </c>
      <c r="C1509" s="203"/>
      <c r="D1509" s="203"/>
      <c r="E1509" s="203"/>
      <c r="F1509" s="203"/>
      <c r="G1509" s="203"/>
      <c r="H1509" s="203"/>
      <c r="I1509" s="227"/>
      <c r="J1509" s="203"/>
      <c r="K1509" s="203"/>
      <c r="L1509" s="203"/>
      <c r="M1509" s="203"/>
      <c r="N1509" s="203"/>
      <c r="O1509" s="203"/>
      <c r="P1509" s="203"/>
      <c r="Q1509" s="203"/>
      <c r="R1509" s="203"/>
      <c r="S1509" s="229"/>
      <c r="T1509" s="203"/>
      <c r="U1509" s="229">
        <v>0</v>
      </c>
    </row>
    <row r="1510" spans="1:21" x14ac:dyDescent="0.25">
      <c r="A1510" s="206"/>
      <c r="B1510" s="206" t="s">
        <v>977</v>
      </c>
      <c r="C1510" s="206"/>
      <c r="D1510" s="206"/>
      <c r="E1510" s="206"/>
      <c r="F1510" s="206"/>
      <c r="G1510" s="206"/>
      <c r="H1510" s="206"/>
      <c r="I1510" s="228"/>
      <c r="J1510" s="206"/>
      <c r="K1510" s="206"/>
      <c r="L1510" s="206"/>
      <c r="M1510" s="206"/>
      <c r="N1510" s="206"/>
      <c r="O1510" s="206"/>
      <c r="P1510" s="206"/>
      <c r="Q1510" s="206"/>
      <c r="R1510" s="206"/>
      <c r="S1510" s="211"/>
      <c r="T1510" s="206"/>
      <c r="U1510" s="211">
        <f>U1509</f>
        <v>0</v>
      </c>
    </row>
    <row r="1511" spans="1:21" x14ac:dyDescent="0.25">
      <c r="A1511" s="203"/>
      <c r="B1511" s="203" t="s">
        <v>978</v>
      </c>
      <c r="C1511" s="203"/>
      <c r="D1511" s="203"/>
      <c r="E1511" s="203"/>
      <c r="F1511" s="203"/>
      <c r="G1511" s="203"/>
      <c r="H1511" s="203"/>
      <c r="I1511" s="227"/>
      <c r="J1511" s="203"/>
      <c r="K1511" s="203"/>
      <c r="L1511" s="203"/>
      <c r="M1511" s="203"/>
      <c r="N1511" s="203"/>
      <c r="O1511" s="203"/>
      <c r="P1511" s="203"/>
      <c r="Q1511" s="203"/>
      <c r="R1511" s="203"/>
      <c r="S1511" s="229"/>
      <c r="T1511" s="203"/>
      <c r="U1511" s="229">
        <v>0</v>
      </c>
    </row>
    <row r="1512" spans="1:21" x14ac:dyDescent="0.25">
      <c r="A1512" s="206"/>
      <c r="B1512" s="206" t="s">
        <v>979</v>
      </c>
      <c r="C1512" s="206"/>
      <c r="D1512" s="206"/>
      <c r="E1512" s="206"/>
      <c r="F1512" s="206"/>
      <c r="G1512" s="206"/>
      <c r="H1512" s="206"/>
      <c r="I1512" s="228"/>
      <c r="J1512" s="206"/>
      <c r="K1512" s="206"/>
      <c r="L1512" s="206"/>
      <c r="M1512" s="206"/>
      <c r="N1512" s="206"/>
      <c r="O1512" s="206"/>
      <c r="P1512" s="206"/>
      <c r="Q1512" s="206"/>
      <c r="R1512" s="206"/>
      <c r="S1512" s="211"/>
      <c r="T1512" s="206"/>
      <c r="U1512" s="211">
        <f>U1511</f>
        <v>0</v>
      </c>
    </row>
    <row r="1513" spans="1:21" x14ac:dyDescent="0.25">
      <c r="A1513" s="203"/>
      <c r="B1513" s="203" t="s">
        <v>980</v>
      </c>
      <c r="C1513" s="203"/>
      <c r="D1513" s="203"/>
      <c r="E1513" s="203"/>
      <c r="F1513" s="203"/>
      <c r="G1513" s="203"/>
      <c r="H1513" s="203"/>
      <c r="I1513" s="227"/>
      <c r="J1513" s="203"/>
      <c r="K1513" s="203"/>
      <c r="L1513" s="203"/>
      <c r="M1513" s="203"/>
      <c r="N1513" s="203"/>
      <c r="O1513" s="203"/>
      <c r="P1513" s="203"/>
      <c r="Q1513" s="203"/>
      <c r="R1513" s="203"/>
      <c r="S1513" s="229"/>
      <c r="T1513" s="203"/>
      <c r="U1513" s="229">
        <v>0</v>
      </c>
    </row>
    <row r="1514" spans="1:21" x14ac:dyDescent="0.25">
      <c r="A1514" s="206"/>
      <c r="B1514" s="206" t="s">
        <v>981</v>
      </c>
      <c r="C1514" s="206"/>
      <c r="D1514" s="206"/>
      <c r="E1514" s="206"/>
      <c r="F1514" s="206"/>
      <c r="G1514" s="206"/>
      <c r="H1514" s="206"/>
      <c r="I1514" s="228"/>
      <c r="J1514" s="206"/>
      <c r="K1514" s="206"/>
      <c r="L1514" s="206"/>
      <c r="M1514" s="206"/>
      <c r="N1514" s="206"/>
      <c r="O1514" s="206"/>
      <c r="P1514" s="206"/>
      <c r="Q1514" s="206"/>
      <c r="R1514" s="206"/>
      <c r="S1514" s="211"/>
      <c r="T1514" s="206"/>
      <c r="U1514" s="211">
        <f>U1513</f>
        <v>0</v>
      </c>
    </row>
    <row r="1515" spans="1:21" x14ac:dyDescent="0.25">
      <c r="A1515" s="203"/>
      <c r="B1515" s="203" t="s">
        <v>982</v>
      </c>
      <c r="C1515" s="203"/>
      <c r="D1515" s="203"/>
      <c r="E1515" s="203"/>
      <c r="F1515" s="203"/>
      <c r="G1515" s="203"/>
      <c r="H1515" s="203"/>
      <c r="I1515" s="227"/>
      <c r="J1515" s="203"/>
      <c r="K1515" s="203"/>
      <c r="L1515" s="203"/>
      <c r="M1515" s="203"/>
      <c r="N1515" s="203"/>
      <c r="O1515" s="203"/>
      <c r="P1515" s="203"/>
      <c r="Q1515" s="203"/>
      <c r="R1515" s="203"/>
      <c r="S1515" s="229"/>
      <c r="T1515" s="203"/>
      <c r="U1515" s="229">
        <v>0</v>
      </c>
    </row>
    <row r="1516" spans="1:21" x14ac:dyDescent="0.25">
      <c r="A1516" s="206"/>
      <c r="B1516" s="206" t="s">
        <v>983</v>
      </c>
      <c r="C1516" s="206"/>
      <c r="D1516" s="206"/>
      <c r="E1516" s="206"/>
      <c r="F1516" s="206"/>
      <c r="G1516" s="206"/>
      <c r="H1516" s="206"/>
      <c r="I1516" s="228"/>
      <c r="J1516" s="206"/>
      <c r="K1516" s="206"/>
      <c r="L1516" s="206"/>
      <c r="M1516" s="206"/>
      <c r="N1516" s="206"/>
      <c r="O1516" s="206"/>
      <c r="P1516" s="206"/>
      <c r="Q1516" s="206"/>
      <c r="R1516" s="206"/>
      <c r="S1516" s="211"/>
      <c r="T1516" s="206"/>
      <c r="U1516" s="211">
        <f>U1515</f>
        <v>0</v>
      </c>
    </row>
    <row r="1517" spans="1:21" x14ac:dyDescent="0.25">
      <c r="A1517" s="203"/>
      <c r="B1517" s="203" t="s">
        <v>984</v>
      </c>
      <c r="C1517" s="203"/>
      <c r="D1517" s="203"/>
      <c r="E1517" s="203"/>
      <c r="F1517" s="203"/>
      <c r="G1517" s="203"/>
      <c r="H1517" s="203"/>
      <c r="I1517" s="227"/>
      <c r="J1517" s="203"/>
      <c r="K1517" s="203"/>
      <c r="L1517" s="203"/>
      <c r="M1517" s="203"/>
      <c r="N1517" s="203"/>
      <c r="O1517" s="203"/>
      <c r="P1517" s="203"/>
      <c r="Q1517" s="203"/>
      <c r="R1517" s="203"/>
      <c r="S1517" s="229"/>
      <c r="T1517" s="203"/>
      <c r="U1517" s="229">
        <v>0</v>
      </c>
    </row>
    <row r="1518" spans="1:21" x14ac:dyDescent="0.25">
      <c r="A1518" s="203"/>
      <c r="B1518" s="203"/>
      <c r="C1518" s="203" t="s">
        <v>985</v>
      </c>
      <c r="D1518" s="203"/>
      <c r="E1518" s="203"/>
      <c r="F1518" s="203"/>
      <c r="G1518" s="203"/>
      <c r="H1518" s="203"/>
      <c r="I1518" s="227"/>
      <c r="J1518" s="203"/>
      <c r="K1518" s="203"/>
      <c r="L1518" s="203"/>
      <c r="M1518" s="203"/>
      <c r="N1518" s="203"/>
      <c r="O1518" s="203"/>
      <c r="P1518" s="203"/>
      <c r="Q1518" s="203"/>
      <c r="R1518" s="203"/>
      <c r="S1518" s="229"/>
      <c r="T1518" s="203"/>
      <c r="U1518" s="229">
        <v>0</v>
      </c>
    </row>
    <row r="1519" spans="1:21" x14ac:dyDescent="0.25">
      <c r="A1519" s="206"/>
      <c r="B1519" s="206"/>
      <c r="C1519" s="206" t="s">
        <v>986</v>
      </c>
      <c r="D1519" s="206"/>
      <c r="E1519" s="206"/>
      <c r="F1519" s="206"/>
      <c r="G1519" s="206"/>
      <c r="H1519" s="206"/>
      <c r="I1519" s="228"/>
      <c r="J1519" s="206"/>
      <c r="K1519" s="206"/>
      <c r="L1519" s="206"/>
      <c r="M1519" s="206"/>
      <c r="N1519" s="206"/>
      <c r="O1519" s="206"/>
      <c r="P1519" s="206"/>
      <c r="Q1519" s="206"/>
      <c r="R1519" s="206"/>
      <c r="S1519" s="211"/>
      <c r="T1519" s="206"/>
      <c r="U1519" s="211">
        <f>U1518</f>
        <v>0</v>
      </c>
    </row>
    <row r="1520" spans="1:21" x14ac:dyDescent="0.25">
      <c r="A1520" s="203"/>
      <c r="B1520" s="203"/>
      <c r="C1520" s="203" t="s">
        <v>987</v>
      </c>
      <c r="D1520" s="203"/>
      <c r="E1520" s="203"/>
      <c r="F1520" s="203"/>
      <c r="G1520" s="203"/>
      <c r="H1520" s="203"/>
      <c r="I1520" s="227"/>
      <c r="J1520" s="203"/>
      <c r="K1520" s="203"/>
      <c r="L1520" s="203"/>
      <c r="M1520" s="203"/>
      <c r="N1520" s="203"/>
      <c r="O1520" s="203"/>
      <c r="P1520" s="203"/>
      <c r="Q1520" s="203"/>
      <c r="R1520" s="203"/>
      <c r="S1520" s="229"/>
      <c r="T1520" s="203"/>
      <c r="U1520" s="229">
        <v>0</v>
      </c>
    </row>
    <row r="1521" spans="1:21" x14ac:dyDescent="0.25">
      <c r="A1521" s="206"/>
      <c r="B1521" s="206"/>
      <c r="C1521" s="206" t="s">
        <v>988</v>
      </c>
      <c r="D1521" s="206"/>
      <c r="E1521" s="206"/>
      <c r="F1521" s="206"/>
      <c r="G1521" s="206"/>
      <c r="H1521" s="206"/>
      <c r="I1521" s="228"/>
      <c r="J1521" s="206"/>
      <c r="K1521" s="206"/>
      <c r="L1521" s="206"/>
      <c r="M1521" s="206"/>
      <c r="N1521" s="206"/>
      <c r="O1521" s="206"/>
      <c r="P1521" s="206"/>
      <c r="Q1521" s="206"/>
      <c r="R1521" s="206"/>
      <c r="S1521" s="211"/>
      <c r="T1521" s="206"/>
      <c r="U1521" s="211">
        <f>U1520</f>
        <v>0</v>
      </c>
    </row>
    <row r="1522" spans="1:21" x14ac:dyDescent="0.25">
      <c r="A1522" s="203"/>
      <c r="B1522" s="203"/>
      <c r="C1522" s="203" t="s">
        <v>989</v>
      </c>
      <c r="D1522" s="203"/>
      <c r="E1522" s="203"/>
      <c r="F1522" s="203"/>
      <c r="G1522" s="203"/>
      <c r="H1522" s="203"/>
      <c r="I1522" s="227"/>
      <c r="J1522" s="203"/>
      <c r="K1522" s="203"/>
      <c r="L1522" s="203"/>
      <c r="M1522" s="203"/>
      <c r="N1522" s="203"/>
      <c r="O1522" s="203"/>
      <c r="P1522" s="203"/>
      <c r="Q1522" s="203"/>
      <c r="R1522" s="203"/>
      <c r="S1522" s="229"/>
      <c r="T1522" s="203"/>
      <c r="U1522" s="229">
        <v>0</v>
      </c>
    </row>
    <row r="1523" spans="1:21" x14ac:dyDescent="0.25">
      <c r="A1523" s="206"/>
      <c r="B1523" s="206"/>
      <c r="C1523" s="206" t="s">
        <v>990</v>
      </c>
      <c r="D1523" s="206"/>
      <c r="E1523" s="206"/>
      <c r="F1523" s="206"/>
      <c r="G1523" s="206"/>
      <c r="H1523" s="206"/>
      <c r="I1523" s="228"/>
      <c r="J1523" s="206"/>
      <c r="K1523" s="206"/>
      <c r="L1523" s="206"/>
      <c r="M1523" s="206"/>
      <c r="N1523" s="206"/>
      <c r="O1523" s="206"/>
      <c r="P1523" s="206"/>
      <c r="Q1523" s="206"/>
      <c r="R1523" s="206"/>
      <c r="S1523" s="211"/>
      <c r="T1523" s="206"/>
      <c r="U1523" s="211">
        <f>U1522</f>
        <v>0</v>
      </c>
    </row>
    <row r="1524" spans="1:21" x14ac:dyDescent="0.25">
      <c r="A1524" s="203"/>
      <c r="B1524" s="203"/>
      <c r="C1524" s="203" t="s">
        <v>991</v>
      </c>
      <c r="D1524" s="203"/>
      <c r="E1524" s="203"/>
      <c r="F1524" s="203"/>
      <c r="G1524" s="203"/>
      <c r="H1524" s="203"/>
      <c r="I1524" s="227"/>
      <c r="J1524" s="203"/>
      <c r="K1524" s="203"/>
      <c r="L1524" s="203"/>
      <c r="M1524" s="203"/>
      <c r="N1524" s="203"/>
      <c r="O1524" s="203"/>
      <c r="P1524" s="203"/>
      <c r="Q1524" s="203"/>
      <c r="R1524" s="203"/>
      <c r="S1524" s="229"/>
      <c r="T1524" s="203"/>
      <c r="U1524" s="229">
        <v>0</v>
      </c>
    </row>
    <row r="1525" spans="1:21" ht="15.75" thickBot="1" x14ac:dyDescent="0.3">
      <c r="A1525" s="206"/>
      <c r="B1525" s="206"/>
      <c r="C1525" s="206" t="s">
        <v>992</v>
      </c>
      <c r="D1525" s="206"/>
      <c r="E1525" s="206"/>
      <c r="F1525" s="206"/>
      <c r="G1525" s="206"/>
      <c r="H1525" s="206"/>
      <c r="I1525" s="228"/>
      <c r="J1525" s="206"/>
      <c r="K1525" s="206"/>
      <c r="L1525" s="206"/>
      <c r="M1525" s="206"/>
      <c r="N1525" s="206"/>
      <c r="O1525" s="206"/>
      <c r="P1525" s="206"/>
      <c r="Q1525" s="206"/>
      <c r="R1525" s="206"/>
      <c r="S1525" s="213"/>
      <c r="T1525" s="206"/>
      <c r="U1525" s="213">
        <f>U1524</f>
        <v>0</v>
      </c>
    </row>
    <row r="1526" spans="1:21" x14ac:dyDescent="0.25">
      <c r="A1526" s="206"/>
      <c r="B1526" s="206" t="s">
        <v>993</v>
      </c>
      <c r="C1526" s="206"/>
      <c r="D1526" s="206"/>
      <c r="E1526" s="206"/>
      <c r="F1526" s="206"/>
      <c r="G1526" s="206"/>
      <c r="H1526" s="206"/>
      <c r="I1526" s="228"/>
      <c r="J1526" s="206"/>
      <c r="K1526" s="206"/>
      <c r="L1526" s="206"/>
      <c r="M1526" s="206"/>
      <c r="N1526" s="206"/>
      <c r="O1526" s="206"/>
      <c r="P1526" s="206"/>
      <c r="Q1526" s="206"/>
      <c r="R1526" s="206"/>
      <c r="S1526" s="211"/>
      <c r="T1526" s="206"/>
      <c r="U1526" s="211">
        <f>ROUND(U1519+U1521+U1523+U1525,5)</f>
        <v>0</v>
      </c>
    </row>
    <row r="1527" spans="1:21" x14ac:dyDescent="0.25">
      <c r="A1527" s="203"/>
      <c r="B1527" s="203" t="s">
        <v>994</v>
      </c>
      <c r="C1527" s="203"/>
      <c r="D1527" s="203"/>
      <c r="E1527" s="203"/>
      <c r="F1527" s="203"/>
      <c r="G1527" s="203"/>
      <c r="H1527" s="203"/>
      <c r="I1527" s="227"/>
      <c r="J1527" s="203"/>
      <c r="K1527" s="203"/>
      <c r="L1527" s="203"/>
      <c r="M1527" s="203"/>
      <c r="N1527" s="203"/>
      <c r="O1527" s="203"/>
      <c r="P1527" s="203"/>
      <c r="Q1527" s="203"/>
      <c r="R1527" s="203"/>
      <c r="S1527" s="229"/>
      <c r="T1527" s="203"/>
      <c r="U1527" s="229">
        <v>0</v>
      </c>
    </row>
    <row r="1528" spans="1:21" x14ac:dyDescent="0.25">
      <c r="A1528" s="206"/>
      <c r="B1528" s="206" t="s">
        <v>995</v>
      </c>
      <c r="C1528" s="206"/>
      <c r="D1528" s="206"/>
      <c r="E1528" s="206"/>
      <c r="F1528" s="206"/>
      <c r="G1528" s="206"/>
      <c r="H1528" s="206"/>
      <c r="I1528" s="228"/>
      <c r="J1528" s="206"/>
      <c r="K1528" s="206"/>
      <c r="L1528" s="206"/>
      <c r="M1528" s="206"/>
      <c r="N1528" s="206"/>
      <c r="O1528" s="206"/>
      <c r="P1528" s="206"/>
      <c r="Q1528" s="206"/>
      <c r="R1528" s="206"/>
      <c r="S1528" s="211"/>
      <c r="T1528" s="206"/>
      <c r="U1528" s="211">
        <f>U1527</f>
        <v>0</v>
      </c>
    </row>
    <row r="1529" spans="1:21" x14ac:dyDescent="0.25">
      <c r="A1529" s="203"/>
      <c r="B1529" s="203" t="s">
        <v>996</v>
      </c>
      <c r="C1529" s="203"/>
      <c r="D1529" s="203"/>
      <c r="E1529" s="203"/>
      <c r="F1529" s="203"/>
      <c r="G1529" s="203"/>
      <c r="H1529" s="203"/>
      <c r="I1529" s="227"/>
      <c r="J1529" s="203"/>
      <c r="K1529" s="203"/>
      <c r="L1529" s="203"/>
      <c r="M1529" s="203"/>
      <c r="N1529" s="203"/>
      <c r="O1529" s="203"/>
      <c r="P1529" s="203"/>
      <c r="Q1529" s="203"/>
      <c r="R1529" s="203"/>
      <c r="S1529" s="229"/>
      <c r="T1529" s="203"/>
      <c r="U1529" s="229">
        <v>0</v>
      </c>
    </row>
    <row r="1530" spans="1:21" x14ac:dyDescent="0.25">
      <c r="A1530" s="206"/>
      <c r="B1530" s="206" t="s">
        <v>997</v>
      </c>
      <c r="C1530" s="206"/>
      <c r="D1530" s="206"/>
      <c r="E1530" s="206"/>
      <c r="F1530" s="206"/>
      <c r="G1530" s="206"/>
      <c r="H1530" s="206"/>
      <c r="I1530" s="228"/>
      <c r="J1530" s="206"/>
      <c r="K1530" s="206"/>
      <c r="L1530" s="206"/>
      <c r="M1530" s="206"/>
      <c r="N1530" s="206"/>
      <c r="O1530" s="206"/>
      <c r="P1530" s="206"/>
      <c r="Q1530" s="206"/>
      <c r="R1530" s="206"/>
      <c r="S1530" s="211"/>
      <c r="T1530" s="206"/>
      <c r="U1530" s="211">
        <f>U1529</f>
        <v>0</v>
      </c>
    </row>
    <row r="1531" spans="1:21" x14ac:dyDescent="0.25">
      <c r="A1531" s="203"/>
      <c r="B1531" s="203" t="s">
        <v>998</v>
      </c>
      <c r="C1531" s="203"/>
      <c r="D1531" s="203"/>
      <c r="E1531" s="203"/>
      <c r="F1531" s="203"/>
      <c r="G1531" s="203"/>
      <c r="H1531" s="203"/>
      <c r="I1531" s="227"/>
      <c r="J1531" s="203"/>
      <c r="K1531" s="203"/>
      <c r="L1531" s="203"/>
      <c r="M1531" s="203"/>
      <c r="N1531" s="203"/>
      <c r="O1531" s="203"/>
      <c r="P1531" s="203"/>
      <c r="Q1531" s="203"/>
      <c r="R1531" s="203"/>
      <c r="S1531" s="229"/>
      <c r="T1531" s="203"/>
      <c r="U1531" s="229">
        <v>0</v>
      </c>
    </row>
    <row r="1532" spans="1:21" x14ac:dyDescent="0.25">
      <c r="A1532" s="206"/>
      <c r="B1532" s="206" t="s">
        <v>999</v>
      </c>
      <c r="C1532" s="206"/>
      <c r="D1532" s="206"/>
      <c r="E1532" s="206"/>
      <c r="F1532" s="206"/>
      <c r="G1532" s="206"/>
      <c r="H1532" s="206"/>
      <c r="I1532" s="228"/>
      <c r="J1532" s="206"/>
      <c r="K1532" s="206"/>
      <c r="L1532" s="206"/>
      <c r="M1532" s="206"/>
      <c r="N1532" s="206"/>
      <c r="O1532" s="206"/>
      <c r="P1532" s="206"/>
      <c r="Q1532" s="206"/>
      <c r="R1532" s="206"/>
      <c r="S1532" s="211"/>
      <c r="T1532" s="206"/>
      <c r="U1532" s="211">
        <f>U1531</f>
        <v>0</v>
      </c>
    </row>
    <row r="1533" spans="1:21" x14ac:dyDescent="0.25">
      <c r="A1533" s="203"/>
      <c r="B1533" s="203" t="s">
        <v>1000</v>
      </c>
      <c r="C1533" s="203"/>
      <c r="D1533" s="203"/>
      <c r="E1533" s="203"/>
      <c r="F1533" s="203"/>
      <c r="G1533" s="203"/>
      <c r="H1533" s="203"/>
      <c r="I1533" s="227"/>
      <c r="J1533" s="203"/>
      <c r="K1533" s="203"/>
      <c r="L1533" s="203"/>
      <c r="M1533" s="203"/>
      <c r="N1533" s="203"/>
      <c r="O1533" s="203"/>
      <c r="P1533" s="203"/>
      <c r="Q1533" s="203"/>
      <c r="R1533" s="203"/>
      <c r="S1533" s="229"/>
      <c r="T1533" s="203"/>
      <c r="U1533" s="229">
        <v>0</v>
      </c>
    </row>
    <row r="1534" spans="1:21" x14ac:dyDescent="0.25">
      <c r="A1534" s="206"/>
      <c r="B1534" s="206" t="s">
        <v>1001</v>
      </c>
      <c r="C1534" s="206"/>
      <c r="D1534" s="206"/>
      <c r="E1534" s="206"/>
      <c r="F1534" s="206"/>
      <c r="G1534" s="206"/>
      <c r="H1534" s="206"/>
      <c r="I1534" s="228"/>
      <c r="J1534" s="206"/>
      <c r="K1534" s="206"/>
      <c r="L1534" s="206"/>
      <c r="M1534" s="206"/>
      <c r="N1534" s="206"/>
      <c r="O1534" s="206"/>
      <c r="P1534" s="206"/>
      <c r="Q1534" s="206"/>
      <c r="R1534" s="206"/>
      <c r="S1534" s="211"/>
      <c r="T1534" s="206"/>
      <c r="U1534" s="211">
        <f>U1533</f>
        <v>0</v>
      </c>
    </row>
    <row r="1535" spans="1:21" x14ac:dyDescent="0.25">
      <c r="A1535" s="203"/>
      <c r="B1535" s="203" t="s">
        <v>1002</v>
      </c>
      <c r="C1535" s="203"/>
      <c r="D1535" s="203"/>
      <c r="E1535" s="203"/>
      <c r="F1535" s="203"/>
      <c r="G1535" s="203"/>
      <c r="H1535" s="203"/>
      <c r="I1535" s="227"/>
      <c r="J1535" s="203"/>
      <c r="K1535" s="203"/>
      <c r="L1535" s="203"/>
      <c r="M1535" s="203"/>
      <c r="N1535" s="203"/>
      <c r="O1535" s="203"/>
      <c r="P1535" s="203"/>
      <c r="Q1535" s="203"/>
      <c r="R1535" s="203"/>
      <c r="S1535" s="229"/>
      <c r="T1535" s="203"/>
      <c r="U1535" s="229">
        <v>0</v>
      </c>
    </row>
    <row r="1536" spans="1:21" x14ac:dyDescent="0.25">
      <c r="A1536" s="206"/>
      <c r="B1536" s="206" t="s">
        <v>1003</v>
      </c>
      <c r="C1536" s="206"/>
      <c r="D1536" s="206"/>
      <c r="E1536" s="206"/>
      <c r="F1536" s="206"/>
      <c r="G1536" s="206"/>
      <c r="H1536" s="206"/>
      <c r="I1536" s="228"/>
      <c r="J1536" s="206"/>
      <c r="K1536" s="206"/>
      <c r="L1536" s="206"/>
      <c r="M1536" s="206"/>
      <c r="N1536" s="206"/>
      <c r="O1536" s="206"/>
      <c r="P1536" s="206"/>
      <c r="Q1536" s="206"/>
      <c r="R1536" s="206"/>
      <c r="S1536" s="211"/>
      <c r="T1536" s="206"/>
      <c r="U1536" s="211">
        <f>U1535</f>
        <v>0</v>
      </c>
    </row>
    <row r="1537" spans="1:21" x14ac:dyDescent="0.25">
      <c r="A1537" s="203"/>
      <c r="B1537" s="203" t="s">
        <v>1004</v>
      </c>
      <c r="C1537" s="203"/>
      <c r="D1537" s="203"/>
      <c r="E1537" s="203"/>
      <c r="F1537" s="203"/>
      <c r="G1537" s="203"/>
      <c r="H1537" s="203"/>
      <c r="I1537" s="227"/>
      <c r="J1537" s="203"/>
      <c r="K1537" s="203"/>
      <c r="L1537" s="203"/>
      <c r="M1537" s="203"/>
      <c r="N1537" s="203"/>
      <c r="O1537" s="203"/>
      <c r="P1537" s="203"/>
      <c r="Q1537" s="203"/>
      <c r="R1537" s="203"/>
      <c r="S1537" s="229"/>
      <c r="T1537" s="203"/>
      <c r="U1537" s="229">
        <v>0</v>
      </c>
    </row>
    <row r="1538" spans="1:21" x14ac:dyDescent="0.25">
      <c r="A1538" s="206"/>
      <c r="B1538" s="206" t="s">
        <v>1005</v>
      </c>
      <c r="C1538" s="206"/>
      <c r="D1538" s="206"/>
      <c r="E1538" s="206"/>
      <c r="F1538" s="206"/>
      <c r="G1538" s="206"/>
      <c r="H1538" s="206"/>
      <c r="I1538" s="228"/>
      <c r="J1538" s="206"/>
      <c r="K1538" s="206"/>
      <c r="L1538" s="206"/>
      <c r="M1538" s="206"/>
      <c r="N1538" s="206"/>
      <c r="O1538" s="206"/>
      <c r="P1538" s="206"/>
      <c r="Q1538" s="206"/>
      <c r="R1538" s="206"/>
      <c r="S1538" s="211"/>
      <c r="T1538" s="206"/>
      <c r="U1538" s="211">
        <f>U1537</f>
        <v>0</v>
      </c>
    </row>
    <row r="1539" spans="1:21" x14ac:dyDescent="0.25">
      <c r="A1539" s="203"/>
      <c r="B1539" s="203" t="s">
        <v>1006</v>
      </c>
      <c r="C1539" s="203"/>
      <c r="D1539" s="203"/>
      <c r="E1539" s="203"/>
      <c r="F1539" s="203"/>
      <c r="G1539" s="203"/>
      <c r="H1539" s="203"/>
      <c r="I1539" s="227"/>
      <c r="J1539" s="203"/>
      <c r="K1539" s="203"/>
      <c r="L1539" s="203"/>
      <c r="M1539" s="203"/>
      <c r="N1539" s="203"/>
      <c r="O1539" s="203"/>
      <c r="P1539" s="203"/>
      <c r="Q1539" s="203"/>
      <c r="R1539" s="203"/>
      <c r="S1539" s="229"/>
      <c r="T1539" s="203"/>
      <c r="U1539" s="229">
        <v>0</v>
      </c>
    </row>
    <row r="1540" spans="1:21" x14ac:dyDescent="0.25">
      <c r="A1540" s="206"/>
      <c r="B1540" s="206" t="s">
        <v>1007</v>
      </c>
      <c r="C1540" s="206"/>
      <c r="D1540" s="206"/>
      <c r="E1540" s="206"/>
      <c r="F1540" s="206"/>
      <c r="G1540" s="206"/>
      <c r="H1540" s="206"/>
      <c r="I1540" s="228"/>
      <c r="J1540" s="206"/>
      <c r="K1540" s="206"/>
      <c r="L1540" s="206"/>
      <c r="M1540" s="206"/>
      <c r="N1540" s="206"/>
      <c r="O1540" s="206"/>
      <c r="P1540" s="206"/>
      <c r="Q1540" s="206"/>
      <c r="R1540" s="206"/>
      <c r="S1540" s="211"/>
      <c r="T1540" s="206"/>
      <c r="U1540" s="211">
        <f>U1539</f>
        <v>0</v>
      </c>
    </row>
    <row r="1541" spans="1:21" x14ac:dyDescent="0.25">
      <c r="A1541" s="203"/>
      <c r="B1541" s="203" t="s">
        <v>1008</v>
      </c>
      <c r="C1541" s="203"/>
      <c r="D1541" s="203"/>
      <c r="E1541" s="203"/>
      <c r="F1541" s="203"/>
      <c r="G1541" s="203"/>
      <c r="H1541" s="203"/>
      <c r="I1541" s="227"/>
      <c r="J1541" s="203"/>
      <c r="K1541" s="203"/>
      <c r="L1541" s="203"/>
      <c r="M1541" s="203"/>
      <c r="N1541" s="203"/>
      <c r="O1541" s="203"/>
      <c r="P1541" s="203"/>
      <c r="Q1541" s="203"/>
      <c r="R1541" s="203"/>
      <c r="S1541" s="229"/>
      <c r="T1541" s="203"/>
      <c r="U1541" s="229">
        <v>0</v>
      </c>
    </row>
    <row r="1542" spans="1:21" x14ac:dyDescent="0.25">
      <c r="A1542" s="206"/>
      <c r="B1542" s="206" t="s">
        <v>1009</v>
      </c>
      <c r="C1542" s="206"/>
      <c r="D1542" s="206"/>
      <c r="E1542" s="206"/>
      <c r="F1542" s="206"/>
      <c r="G1542" s="206"/>
      <c r="H1542" s="206"/>
      <c r="I1542" s="228"/>
      <c r="J1542" s="206"/>
      <c r="K1542" s="206"/>
      <c r="L1542" s="206"/>
      <c r="M1542" s="206"/>
      <c r="N1542" s="206"/>
      <c r="O1542" s="206"/>
      <c r="P1542" s="206"/>
      <c r="Q1542" s="206"/>
      <c r="R1542" s="206"/>
      <c r="S1542" s="211"/>
      <c r="T1542" s="206"/>
      <c r="U1542" s="211">
        <f>U1541</f>
        <v>0</v>
      </c>
    </row>
    <row r="1543" spans="1:21" x14ac:dyDescent="0.25">
      <c r="A1543" s="203"/>
      <c r="B1543" s="203" t="s">
        <v>1010</v>
      </c>
      <c r="C1543" s="203"/>
      <c r="D1543" s="203"/>
      <c r="E1543" s="203"/>
      <c r="F1543" s="203"/>
      <c r="G1543" s="203"/>
      <c r="H1543" s="203"/>
      <c r="I1543" s="227"/>
      <c r="J1543" s="203"/>
      <c r="K1543" s="203"/>
      <c r="L1543" s="203"/>
      <c r="M1543" s="203"/>
      <c r="N1543" s="203"/>
      <c r="O1543" s="203"/>
      <c r="P1543" s="203"/>
      <c r="Q1543" s="203"/>
      <c r="R1543" s="203"/>
      <c r="S1543" s="229"/>
      <c r="T1543" s="203"/>
      <c r="U1543" s="229">
        <v>0</v>
      </c>
    </row>
    <row r="1544" spans="1:21" x14ac:dyDescent="0.25">
      <c r="A1544" s="206"/>
      <c r="B1544" s="206" t="s">
        <v>1011</v>
      </c>
      <c r="C1544" s="206"/>
      <c r="D1544" s="206"/>
      <c r="E1544" s="206"/>
      <c r="F1544" s="206"/>
      <c r="G1544" s="206"/>
      <c r="H1544" s="206"/>
      <c r="I1544" s="228"/>
      <c r="J1544" s="206"/>
      <c r="K1544" s="206"/>
      <c r="L1544" s="206"/>
      <c r="M1544" s="206"/>
      <c r="N1544" s="206"/>
      <c r="O1544" s="206"/>
      <c r="P1544" s="206"/>
      <c r="Q1544" s="206"/>
      <c r="R1544" s="206"/>
      <c r="S1544" s="211"/>
      <c r="T1544" s="206"/>
      <c r="U1544" s="211">
        <f>U1543</f>
        <v>0</v>
      </c>
    </row>
    <row r="1545" spans="1:21" x14ac:dyDescent="0.25">
      <c r="A1545" s="203"/>
      <c r="B1545" s="203" t="s">
        <v>1012</v>
      </c>
      <c r="C1545" s="203"/>
      <c r="D1545" s="203"/>
      <c r="E1545" s="203"/>
      <c r="F1545" s="203"/>
      <c r="G1545" s="203"/>
      <c r="H1545" s="203"/>
      <c r="I1545" s="227"/>
      <c r="J1545" s="203"/>
      <c r="K1545" s="203"/>
      <c r="L1545" s="203"/>
      <c r="M1545" s="203"/>
      <c r="N1545" s="203"/>
      <c r="O1545" s="203"/>
      <c r="P1545" s="203"/>
      <c r="Q1545" s="203"/>
      <c r="R1545" s="203"/>
      <c r="S1545" s="229"/>
      <c r="T1545" s="203"/>
      <c r="U1545" s="229">
        <v>0</v>
      </c>
    </row>
    <row r="1546" spans="1:21" x14ac:dyDescent="0.25">
      <c r="A1546" s="206"/>
      <c r="B1546" s="206" t="s">
        <v>1013</v>
      </c>
      <c r="C1546" s="206"/>
      <c r="D1546" s="206"/>
      <c r="E1546" s="206"/>
      <c r="F1546" s="206"/>
      <c r="G1546" s="206"/>
      <c r="H1546" s="206"/>
      <c r="I1546" s="228"/>
      <c r="J1546" s="206"/>
      <c r="K1546" s="206"/>
      <c r="L1546" s="206"/>
      <c r="M1546" s="206"/>
      <c r="N1546" s="206"/>
      <c r="O1546" s="206"/>
      <c r="P1546" s="206"/>
      <c r="Q1546" s="206"/>
      <c r="R1546" s="206"/>
      <c r="S1546" s="211"/>
      <c r="T1546" s="206"/>
      <c r="U1546" s="211">
        <f>U1545</f>
        <v>0</v>
      </c>
    </row>
    <row r="1547" spans="1:21" x14ac:dyDescent="0.25">
      <c r="A1547" s="203"/>
      <c r="B1547" s="203" t="s">
        <v>1014</v>
      </c>
      <c r="C1547" s="203"/>
      <c r="D1547" s="203"/>
      <c r="E1547" s="203"/>
      <c r="F1547" s="203"/>
      <c r="G1547" s="203"/>
      <c r="H1547" s="203"/>
      <c r="I1547" s="227"/>
      <c r="J1547" s="203"/>
      <c r="K1547" s="203"/>
      <c r="L1547" s="203"/>
      <c r="M1547" s="203"/>
      <c r="N1547" s="203"/>
      <c r="O1547" s="203"/>
      <c r="P1547" s="203"/>
      <c r="Q1547" s="203"/>
      <c r="R1547" s="203"/>
      <c r="S1547" s="229"/>
      <c r="T1547" s="203"/>
      <c r="U1547" s="229">
        <v>0</v>
      </c>
    </row>
    <row r="1548" spans="1:21" x14ac:dyDescent="0.25">
      <c r="A1548" s="206"/>
      <c r="B1548" s="206" t="s">
        <v>1015</v>
      </c>
      <c r="C1548" s="206"/>
      <c r="D1548" s="206"/>
      <c r="E1548" s="206"/>
      <c r="F1548" s="206"/>
      <c r="G1548" s="206"/>
      <c r="H1548" s="206"/>
      <c r="I1548" s="228"/>
      <c r="J1548" s="206"/>
      <c r="K1548" s="206"/>
      <c r="L1548" s="206"/>
      <c r="M1548" s="206"/>
      <c r="N1548" s="206"/>
      <c r="O1548" s="206"/>
      <c r="P1548" s="206"/>
      <c r="Q1548" s="206"/>
      <c r="R1548" s="206"/>
      <c r="S1548" s="211"/>
      <c r="T1548" s="206"/>
      <c r="U1548" s="211">
        <f>U1547</f>
        <v>0</v>
      </c>
    </row>
    <row r="1549" spans="1:21" x14ac:dyDescent="0.25">
      <c r="A1549" s="203"/>
      <c r="B1549" s="203" t="s">
        <v>1016</v>
      </c>
      <c r="C1549" s="203"/>
      <c r="D1549" s="203"/>
      <c r="E1549" s="203"/>
      <c r="F1549" s="203"/>
      <c r="G1549" s="203"/>
      <c r="H1549" s="203"/>
      <c r="I1549" s="227"/>
      <c r="J1549" s="203"/>
      <c r="K1549" s="203"/>
      <c r="L1549" s="203"/>
      <c r="M1549" s="203"/>
      <c r="N1549" s="203"/>
      <c r="O1549" s="203"/>
      <c r="P1549" s="203"/>
      <c r="Q1549" s="203"/>
      <c r="R1549" s="203"/>
      <c r="S1549" s="229"/>
      <c r="T1549" s="203"/>
      <c r="U1549" s="229">
        <v>0</v>
      </c>
    </row>
    <row r="1550" spans="1:21" ht="15.75" thickBot="1" x14ac:dyDescent="0.3">
      <c r="A1550" s="206"/>
      <c r="B1550" s="206" t="s">
        <v>1017</v>
      </c>
      <c r="C1550" s="206"/>
      <c r="D1550" s="206"/>
      <c r="E1550" s="206"/>
      <c r="F1550" s="206"/>
      <c r="G1550" s="206"/>
      <c r="H1550" s="206"/>
      <c r="I1550" s="228"/>
      <c r="J1550" s="206"/>
      <c r="K1550" s="206"/>
      <c r="L1550" s="206"/>
      <c r="M1550" s="206"/>
      <c r="N1550" s="206"/>
      <c r="O1550" s="206"/>
      <c r="P1550" s="206"/>
      <c r="Q1550" s="206"/>
      <c r="R1550" s="206"/>
      <c r="S1550" s="209"/>
      <c r="T1550" s="206"/>
      <c r="U1550" s="209">
        <f>U1549</f>
        <v>0</v>
      </c>
    </row>
    <row r="1551" spans="1:21" s="201" customFormat="1" ht="12" thickBot="1" x14ac:dyDescent="0.25">
      <c r="A1551" s="203" t="s">
        <v>347</v>
      </c>
      <c r="B1551" s="203"/>
      <c r="C1551" s="203"/>
      <c r="D1551" s="203"/>
      <c r="E1551" s="203"/>
      <c r="F1551" s="203"/>
      <c r="G1551" s="203"/>
      <c r="H1551" s="203"/>
      <c r="I1551" s="227"/>
      <c r="J1551" s="203"/>
      <c r="K1551" s="203"/>
      <c r="L1551" s="203"/>
      <c r="M1551" s="203"/>
      <c r="N1551" s="203"/>
      <c r="O1551" s="203"/>
      <c r="P1551" s="203"/>
      <c r="Q1551" s="203"/>
      <c r="R1551" s="203"/>
      <c r="S1551" s="204">
        <f>ROUND(S6+S8+S10+S12+S14+S16+S47+S59+S89+S91+S95+S105+S121+S123+S193+S195+S204+S214+S216+S218+S229+S231+S233+S239+S241+S243+S255+S257+S259+S261+S263+S265+S381+S383+S385+S416+S418+S420+S544+S546+S548+S550+S552+S554+S556+S559+S561+S563+S565+S567+S569+S571+S573+S575+S577+S651+S653+S655+S657+S664+S666+S668+S670+S672+S674+S676+S678+S802+S873+S940+S946+S970+S994+S1059+S1228+S1241+S1332+S1338+S1358+S1366+S1430+S1440+S1480+S1482+S1490+S1492+S1494+S1496+S1498+S1500+S1502+S1504+S1506+S1508+S1510+S1512+S1514+S1516+S1526+S1528+S1530+S1532+S1534+S1536+S1538+S1540+S1542+S1544+S1546+S1548+S1550,5)</f>
        <v>0</v>
      </c>
      <c r="T1551" s="203"/>
      <c r="U1551" s="204">
        <f>ROUND(U6+U8+U10+U12+U14+U16+U47+U59+U89+U91+U95+U105+U121+U123+U193+U195+U204+U214+U216+U218+U229+U231+U233+U239+U241+U243+U255+U257+U259+U261+U263+U265+U381+U383+U385+U416+U418+U420+U544+U546+U548+U550+U552+U554+U556+U559+U561+U563+U565+U567+U569+U571+U573+U575+U577+U651+U653+U655+U657+U664+U666+U668+U670+U672+U674+U676+U678+U802+U873+U940+U946+U970+U994+U1059+U1228+U1241+U1332+U1338+U1358+U1366+U1430+U1440+U1480+U1482+U1490+U1492+U1494+U1496+U1498+U1500+U1502+U1504+U1506+U1508+U1510+U1512+U1514+U1516+U1526+U1528+U1530+U1532+U1534+U1536+U1538+U1540+U1542+U1544+U1546+U1548+U1550,5)</f>
        <v>0</v>
      </c>
    </row>
    <row r="1552" spans="1:21" ht="15.75" thickTop="1" x14ac:dyDescent="0.25"/>
  </sheetData>
  <pageMargins left="0.7" right="0.7" top="0.75" bottom="0.75" header="0.1" footer="0.3"/>
  <pageSetup orientation="portrait" horizontalDpi="4294967293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4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41" r:id="rId4" name="FILTER"/>
      </mc:Fallback>
    </mc:AlternateContent>
    <mc:AlternateContent xmlns:mc="http://schemas.openxmlformats.org/markup-compatibility/2006">
      <mc:Choice Requires="x14">
        <control shapeId="1024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42" r:id="rId6" name="HEADER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02FDE-BF2D-47E5-BD14-C2A08B192003}">
  <sheetPr codeName="Sheet1"/>
  <dimension ref="A1:K198"/>
  <sheetViews>
    <sheetView workbookViewId="0">
      <selection activeCell="J201" sqref="J201"/>
    </sheetView>
  </sheetViews>
  <sheetFormatPr defaultRowHeight="15" x14ac:dyDescent="0.25"/>
  <cols>
    <col min="1" max="6" width="3" style="200" customWidth="1"/>
    <col min="7" max="7" width="43.42578125" style="200" customWidth="1"/>
    <col min="8" max="8" width="12.28515625" style="199" bestFit="1" customWidth="1"/>
    <col min="9" max="9" width="10" style="199" bestFit="1" customWidth="1"/>
    <col min="10" max="10" width="12" style="199" bestFit="1" customWidth="1"/>
    <col min="11" max="11" width="11.5703125" style="199" bestFit="1" customWidth="1"/>
    <col min="12" max="16384" width="9.140625" style="198"/>
  </cols>
  <sheetData>
    <row r="1" spans="1:11" ht="15.75" x14ac:dyDescent="0.25">
      <c r="A1" s="226" t="s">
        <v>76</v>
      </c>
      <c r="B1" s="203"/>
      <c r="C1" s="203"/>
      <c r="D1" s="203"/>
      <c r="E1" s="203"/>
      <c r="F1" s="203"/>
      <c r="G1" s="203"/>
      <c r="H1" s="222"/>
      <c r="I1" s="222"/>
      <c r="J1" s="222"/>
      <c r="K1" s="221"/>
    </row>
    <row r="2" spans="1:11" ht="18" x14ac:dyDescent="0.25">
      <c r="A2" s="225" t="s">
        <v>77</v>
      </c>
      <c r="B2" s="203"/>
      <c r="C2" s="203"/>
      <c r="D2" s="203"/>
      <c r="E2" s="203"/>
      <c r="F2" s="203"/>
      <c r="G2" s="203"/>
      <c r="H2" s="222"/>
      <c r="I2" s="222"/>
      <c r="J2" s="222"/>
      <c r="K2" s="224"/>
    </row>
    <row r="3" spans="1:11" x14ac:dyDescent="0.25">
      <c r="A3" s="223" t="s">
        <v>1147</v>
      </c>
      <c r="B3" s="203"/>
      <c r="C3" s="203"/>
      <c r="D3" s="203"/>
      <c r="E3" s="203"/>
      <c r="F3" s="203"/>
      <c r="G3" s="203"/>
      <c r="H3" s="222"/>
      <c r="I3" s="222"/>
      <c r="J3" s="222"/>
      <c r="K3" s="221" t="s">
        <v>78</v>
      </c>
    </row>
    <row r="4" spans="1:11" ht="15.75" thickBot="1" x14ac:dyDescent="0.3">
      <c r="A4" s="203"/>
      <c r="B4" s="203"/>
      <c r="C4" s="203"/>
      <c r="D4" s="203"/>
      <c r="E4" s="203"/>
      <c r="F4" s="203"/>
      <c r="G4" s="203"/>
      <c r="H4" s="220"/>
      <c r="I4" s="220"/>
      <c r="J4" s="220"/>
      <c r="K4" s="220"/>
    </row>
    <row r="5" spans="1:11" s="216" customFormat="1" ht="16.5" thickTop="1" thickBot="1" x14ac:dyDescent="0.3">
      <c r="A5" s="219"/>
      <c r="B5" s="219"/>
      <c r="C5" s="219"/>
      <c r="D5" s="219"/>
      <c r="E5" s="219"/>
      <c r="F5" s="219"/>
      <c r="G5" s="219"/>
      <c r="H5" s="217" t="s">
        <v>1622</v>
      </c>
      <c r="I5" s="217" t="s">
        <v>5</v>
      </c>
      <c r="J5" s="217" t="s">
        <v>79</v>
      </c>
      <c r="K5" s="217" t="s">
        <v>80</v>
      </c>
    </row>
    <row r="6" spans="1:11" ht="15.75" thickTop="1" x14ac:dyDescent="0.25">
      <c r="A6" s="203"/>
      <c r="B6" s="203" t="s">
        <v>83</v>
      </c>
      <c r="C6" s="203"/>
      <c r="D6" s="203"/>
      <c r="E6" s="203"/>
      <c r="F6" s="203"/>
      <c r="G6" s="203"/>
      <c r="H6" s="254"/>
      <c r="I6" s="211"/>
      <c r="J6" s="211"/>
      <c r="K6" s="210"/>
    </row>
    <row r="7" spans="1:11" x14ac:dyDescent="0.25">
      <c r="A7" s="203"/>
      <c r="B7" s="203"/>
      <c r="C7" s="203"/>
      <c r="D7" s="203" t="s">
        <v>8</v>
      </c>
      <c r="E7" s="203"/>
      <c r="F7" s="203"/>
      <c r="G7" s="203"/>
      <c r="H7" s="254"/>
      <c r="I7" s="211"/>
      <c r="J7" s="211"/>
      <c r="K7" s="210"/>
    </row>
    <row r="8" spans="1:11" x14ac:dyDescent="0.25">
      <c r="A8" s="203"/>
      <c r="B8" s="203"/>
      <c r="C8" s="203"/>
      <c r="D8" s="203"/>
      <c r="E8" s="203" t="s">
        <v>84</v>
      </c>
      <c r="F8" s="203"/>
      <c r="G8" s="203"/>
      <c r="H8" s="254"/>
      <c r="I8" s="211"/>
      <c r="J8" s="211"/>
      <c r="K8" s="210"/>
    </row>
    <row r="9" spans="1:11" x14ac:dyDescent="0.25">
      <c r="A9" s="203"/>
      <c r="B9" s="203"/>
      <c r="C9" s="203"/>
      <c r="D9" s="203"/>
      <c r="E9" s="203"/>
      <c r="F9" s="203" t="s">
        <v>85</v>
      </c>
      <c r="G9" s="203"/>
      <c r="H9" s="254"/>
      <c r="I9" s="211"/>
      <c r="J9" s="211"/>
      <c r="K9" s="210"/>
    </row>
    <row r="10" spans="1:11" x14ac:dyDescent="0.25">
      <c r="A10" s="203"/>
      <c r="B10" s="203"/>
      <c r="C10" s="203"/>
      <c r="D10" s="203"/>
      <c r="E10" s="203"/>
      <c r="F10" s="203"/>
      <c r="G10" s="203" t="s">
        <v>86</v>
      </c>
      <c r="H10" s="254">
        <v>220.46</v>
      </c>
      <c r="I10" s="211">
        <v>500</v>
      </c>
      <c r="J10" s="211">
        <f>ROUND((H10-I10),5)</f>
        <v>-279.54000000000002</v>
      </c>
      <c r="K10" s="210">
        <f>ROUND(IF(I10=0, IF(H10=0, 0, 1), H10/I10),5)</f>
        <v>0.44091999999999998</v>
      </c>
    </row>
    <row r="11" spans="1:11" x14ac:dyDescent="0.25">
      <c r="A11" s="203"/>
      <c r="B11" s="203"/>
      <c r="C11" s="203"/>
      <c r="D11" s="203"/>
      <c r="E11" s="203"/>
      <c r="F11" s="203"/>
      <c r="G11" s="203" t="s">
        <v>87</v>
      </c>
      <c r="H11" s="254">
        <v>0</v>
      </c>
      <c r="I11" s="211">
        <v>24</v>
      </c>
      <c r="J11" s="211">
        <f>ROUND((H11-I11),5)</f>
        <v>-24</v>
      </c>
      <c r="K11" s="210">
        <f>ROUND(IF(I11=0, IF(H11=0, 0, 1), H11/I11),5)</f>
        <v>0</v>
      </c>
    </row>
    <row r="12" spans="1:11" ht="15.75" thickBot="1" x14ac:dyDescent="0.3">
      <c r="A12" s="203"/>
      <c r="B12" s="203"/>
      <c r="C12" s="203"/>
      <c r="D12" s="203"/>
      <c r="E12" s="203"/>
      <c r="F12" s="203"/>
      <c r="G12" s="203" t="s">
        <v>88</v>
      </c>
      <c r="H12" s="255">
        <v>0</v>
      </c>
      <c r="I12" s="213">
        <v>0</v>
      </c>
      <c r="J12" s="213">
        <f>ROUND((H12-I12),5)</f>
        <v>0</v>
      </c>
      <c r="K12" s="212">
        <f>ROUND(IF(I12=0, IF(H12=0, 0, 1), H12/I12),5)</f>
        <v>0</v>
      </c>
    </row>
    <row r="13" spans="1:11" x14ac:dyDescent="0.25">
      <c r="A13" s="203"/>
      <c r="B13" s="203"/>
      <c r="C13" s="203"/>
      <c r="D13" s="203"/>
      <c r="E13" s="203"/>
      <c r="F13" s="203" t="s">
        <v>89</v>
      </c>
      <c r="G13" s="203"/>
      <c r="H13" s="254">
        <f>ROUND(SUM(H9:H12),5)</f>
        <v>220.46</v>
      </c>
      <c r="I13" s="211">
        <f>ROUND(SUM(I9:I12),5)</f>
        <v>524</v>
      </c>
      <c r="J13" s="211">
        <f>ROUND((H13-I13),5)</f>
        <v>-303.54000000000002</v>
      </c>
      <c r="K13" s="210">
        <f>ROUND(IF(I13=0, IF(H13=0, 0, 1), H13/I13),5)</f>
        <v>0.42072999999999999</v>
      </c>
    </row>
    <row r="14" spans="1:11" x14ac:dyDescent="0.25">
      <c r="A14" s="203"/>
      <c r="B14" s="203"/>
      <c r="C14" s="203"/>
      <c r="D14" s="203"/>
      <c r="E14" s="203"/>
      <c r="F14" s="203" t="s">
        <v>90</v>
      </c>
      <c r="G14" s="203"/>
      <c r="H14" s="254">
        <v>494.9</v>
      </c>
      <c r="I14" s="211">
        <v>1341.66</v>
      </c>
      <c r="J14" s="211">
        <f>ROUND((H14-I14),5)</f>
        <v>-846.76</v>
      </c>
      <c r="K14" s="210">
        <f>ROUND(IF(I14=0, IF(H14=0, 0, 1), H14/I14),5)</f>
        <v>0.36886999999999998</v>
      </c>
    </row>
    <row r="15" spans="1:11" x14ac:dyDescent="0.25">
      <c r="A15" s="203"/>
      <c r="B15" s="203"/>
      <c r="C15" s="203"/>
      <c r="D15" s="203"/>
      <c r="E15" s="203"/>
      <c r="F15" s="203" t="s">
        <v>91</v>
      </c>
      <c r="G15" s="203"/>
      <c r="H15" s="254"/>
      <c r="I15" s="211"/>
      <c r="J15" s="211"/>
      <c r="K15" s="210"/>
    </row>
    <row r="16" spans="1:11" x14ac:dyDescent="0.25">
      <c r="A16" s="203"/>
      <c r="B16" s="203"/>
      <c r="C16" s="203"/>
      <c r="D16" s="203"/>
      <c r="E16" s="203"/>
      <c r="F16" s="203"/>
      <c r="G16" s="203" t="s">
        <v>92</v>
      </c>
      <c r="H16" s="254">
        <v>25237.14</v>
      </c>
      <c r="I16" s="211">
        <v>30000</v>
      </c>
      <c r="J16" s="211">
        <f t="shared" ref="J16:J23" si="0">ROUND((H16-I16),5)</f>
        <v>-4762.8599999999997</v>
      </c>
      <c r="K16" s="210">
        <f t="shared" ref="K16:K23" si="1">ROUND(IF(I16=0, IF(H16=0, 0, 1), H16/I16),5)</f>
        <v>0.84123999999999999</v>
      </c>
    </row>
    <row r="17" spans="1:11" x14ac:dyDescent="0.25">
      <c r="A17" s="203"/>
      <c r="B17" s="203"/>
      <c r="C17" s="203"/>
      <c r="D17" s="203"/>
      <c r="E17" s="203"/>
      <c r="F17" s="203"/>
      <c r="G17" s="203" t="s">
        <v>93</v>
      </c>
      <c r="H17" s="254">
        <v>27068.22</v>
      </c>
      <c r="I17" s="211">
        <v>46219.040000000001</v>
      </c>
      <c r="J17" s="211">
        <f t="shared" si="0"/>
        <v>-19150.82</v>
      </c>
      <c r="K17" s="210">
        <f t="shared" si="1"/>
        <v>0.58565</v>
      </c>
    </row>
    <row r="18" spans="1:11" ht="15.75" thickBot="1" x14ac:dyDescent="0.3">
      <c r="A18" s="203"/>
      <c r="B18" s="203"/>
      <c r="C18" s="203"/>
      <c r="D18" s="203"/>
      <c r="E18" s="203"/>
      <c r="F18" s="203"/>
      <c r="G18" s="203" t="s">
        <v>94</v>
      </c>
      <c r="H18" s="255">
        <v>12258.57</v>
      </c>
      <c r="I18" s="213">
        <v>128.49</v>
      </c>
      <c r="J18" s="213">
        <f t="shared" si="0"/>
        <v>12130.08</v>
      </c>
      <c r="K18" s="212">
        <f t="shared" si="1"/>
        <v>95.404859999999999</v>
      </c>
    </row>
    <row r="19" spans="1:11" x14ac:dyDescent="0.25">
      <c r="A19" s="203"/>
      <c r="B19" s="203"/>
      <c r="C19" s="203"/>
      <c r="D19" s="203"/>
      <c r="E19" s="203"/>
      <c r="F19" s="203" t="s">
        <v>95</v>
      </c>
      <c r="G19" s="203"/>
      <c r="H19" s="254">
        <f>ROUND(SUM(H15:H18),5)</f>
        <v>64563.93</v>
      </c>
      <c r="I19" s="211">
        <f>ROUND(SUM(I15:I18),5)</f>
        <v>76347.53</v>
      </c>
      <c r="J19" s="211">
        <f t="shared" si="0"/>
        <v>-11783.6</v>
      </c>
      <c r="K19" s="210">
        <f t="shared" si="1"/>
        <v>0.84565999999999997</v>
      </c>
    </row>
    <row r="20" spans="1:11" x14ac:dyDescent="0.25">
      <c r="A20" s="203"/>
      <c r="B20" s="203"/>
      <c r="C20" s="203"/>
      <c r="D20" s="203"/>
      <c r="E20" s="203"/>
      <c r="F20" s="203" t="s">
        <v>96</v>
      </c>
      <c r="G20" s="203"/>
      <c r="H20" s="254">
        <v>177.11</v>
      </c>
      <c r="I20" s="211">
        <v>221.77</v>
      </c>
      <c r="J20" s="211">
        <f t="shared" si="0"/>
        <v>-44.66</v>
      </c>
      <c r="K20" s="210">
        <f t="shared" si="1"/>
        <v>0.79862</v>
      </c>
    </row>
    <row r="21" spans="1:11" x14ac:dyDescent="0.25">
      <c r="A21" s="203"/>
      <c r="B21" s="203"/>
      <c r="C21" s="203"/>
      <c r="D21" s="203"/>
      <c r="E21" s="203"/>
      <c r="F21" s="203" t="s">
        <v>97</v>
      </c>
      <c r="G21" s="203"/>
      <c r="H21" s="254">
        <v>3813288.71</v>
      </c>
      <c r="I21" s="211">
        <v>4670606</v>
      </c>
      <c r="J21" s="211">
        <f t="shared" si="0"/>
        <v>-857317.29</v>
      </c>
      <c r="K21" s="210">
        <f t="shared" si="1"/>
        <v>0.81644000000000005</v>
      </c>
    </row>
    <row r="22" spans="1:11" ht="15.75" thickBot="1" x14ac:dyDescent="0.3">
      <c r="A22" s="203"/>
      <c r="B22" s="203"/>
      <c r="C22" s="203"/>
      <c r="D22" s="203"/>
      <c r="E22" s="203"/>
      <c r="F22" s="203" t="s">
        <v>98</v>
      </c>
      <c r="G22" s="203"/>
      <c r="H22" s="255">
        <v>60067.7</v>
      </c>
      <c r="I22" s="213">
        <v>83027</v>
      </c>
      <c r="J22" s="213">
        <f t="shared" si="0"/>
        <v>-22959.3</v>
      </c>
      <c r="K22" s="212">
        <f t="shared" si="1"/>
        <v>0.72346999999999995</v>
      </c>
    </row>
    <row r="23" spans="1:11" x14ac:dyDescent="0.25">
      <c r="A23" s="203"/>
      <c r="B23" s="203"/>
      <c r="C23" s="203"/>
      <c r="D23" s="203"/>
      <c r="E23" s="203" t="s">
        <v>99</v>
      </c>
      <c r="F23" s="203"/>
      <c r="G23" s="203"/>
      <c r="H23" s="254">
        <f>ROUND(H8+SUM(H13:H14)+SUM(H19:H22),5)</f>
        <v>3938812.81</v>
      </c>
      <c r="I23" s="211">
        <f>ROUND(I8+SUM(I13:I14)+SUM(I19:I22),5)</f>
        <v>4832067.96</v>
      </c>
      <c r="J23" s="211">
        <f t="shared" si="0"/>
        <v>-893255.15</v>
      </c>
      <c r="K23" s="210">
        <f t="shared" si="1"/>
        <v>0.81513999999999998</v>
      </c>
    </row>
    <row r="24" spans="1:11" x14ac:dyDescent="0.25">
      <c r="A24" s="203"/>
      <c r="B24" s="203"/>
      <c r="C24" s="203"/>
      <c r="D24" s="203"/>
      <c r="E24" s="203" t="s">
        <v>100</v>
      </c>
      <c r="F24" s="203"/>
      <c r="G24" s="203"/>
      <c r="H24" s="254"/>
      <c r="I24" s="211"/>
      <c r="J24" s="211"/>
      <c r="K24" s="210"/>
    </row>
    <row r="25" spans="1:11" ht="15.75" thickBot="1" x14ac:dyDescent="0.3">
      <c r="A25" s="203"/>
      <c r="B25" s="203"/>
      <c r="C25" s="203"/>
      <c r="D25" s="203"/>
      <c r="E25" s="203"/>
      <c r="F25" s="203" t="s">
        <v>101</v>
      </c>
      <c r="G25" s="203"/>
      <c r="H25" s="256">
        <v>112981.24</v>
      </c>
      <c r="I25" s="209">
        <v>166628.35</v>
      </c>
      <c r="J25" s="209">
        <f>ROUND((H25-I25),5)</f>
        <v>-53647.11</v>
      </c>
      <c r="K25" s="208">
        <f>ROUND(IF(I25=0, IF(H25=0, 0, 1), H25/I25),5)</f>
        <v>0.67803999999999998</v>
      </c>
    </row>
    <row r="26" spans="1:11" ht="15.75" thickBot="1" x14ac:dyDescent="0.3">
      <c r="A26" s="203"/>
      <c r="B26" s="203"/>
      <c r="C26" s="203"/>
      <c r="D26" s="203"/>
      <c r="E26" s="203" t="s">
        <v>102</v>
      </c>
      <c r="F26" s="203"/>
      <c r="G26" s="203"/>
      <c r="H26" s="257">
        <f>ROUND(SUM(H24:H25),5)</f>
        <v>112981.24</v>
      </c>
      <c r="I26" s="207">
        <f>ROUND(SUM(I24:I25),5)</f>
        <v>166628.35</v>
      </c>
      <c r="J26" s="207">
        <f>ROUND((H26-I26),5)</f>
        <v>-53647.11</v>
      </c>
      <c r="K26" s="205">
        <f>ROUND(IF(I26=0, IF(H26=0, 0, 1), H26/I26),5)</f>
        <v>0.67803999999999998</v>
      </c>
    </row>
    <row r="27" spans="1:11" ht="15.75" thickBot="1" x14ac:dyDescent="0.3">
      <c r="A27" s="203"/>
      <c r="B27" s="203"/>
      <c r="C27" s="203"/>
      <c r="D27" s="203" t="s">
        <v>103</v>
      </c>
      <c r="E27" s="203"/>
      <c r="F27" s="203"/>
      <c r="G27" s="203"/>
      <c r="H27" s="258">
        <f>ROUND(H7+H23+H26,5)</f>
        <v>4051794.05</v>
      </c>
      <c r="I27" s="215">
        <f>ROUND(I7+I23+I26,5)</f>
        <v>4998696.3099999996</v>
      </c>
      <c r="J27" s="215">
        <f>ROUND((H27-I27),5)</f>
        <v>-946902.26</v>
      </c>
      <c r="K27" s="214">
        <f>ROUND(IF(I27=0, IF(H27=0, 0, 1), H27/I27),5)</f>
        <v>0.81057000000000001</v>
      </c>
    </row>
    <row r="28" spans="1:11" x14ac:dyDescent="0.25">
      <c r="A28" s="203"/>
      <c r="B28" s="203"/>
      <c r="C28" s="203" t="s">
        <v>104</v>
      </c>
      <c r="D28" s="203"/>
      <c r="E28" s="203"/>
      <c r="F28" s="203"/>
      <c r="G28" s="203"/>
      <c r="H28" s="254">
        <f>H27</f>
        <v>4051794.05</v>
      </c>
      <c r="I28" s="211">
        <f>I27</f>
        <v>4998696.3099999996</v>
      </c>
      <c r="J28" s="211">
        <f>ROUND((H28-I28),5)</f>
        <v>-946902.26</v>
      </c>
      <c r="K28" s="210">
        <f>ROUND(IF(I28=0, IF(H28=0, 0, 1), H28/I28),5)</f>
        <v>0.81057000000000001</v>
      </c>
    </row>
    <row r="29" spans="1:11" x14ac:dyDescent="0.25">
      <c r="A29" s="203"/>
      <c r="B29" s="203"/>
      <c r="C29" s="203"/>
      <c r="D29" s="203" t="s">
        <v>11</v>
      </c>
      <c r="E29" s="203"/>
      <c r="F29" s="203"/>
      <c r="G29" s="203"/>
      <c r="H29" s="254"/>
      <c r="I29" s="211"/>
      <c r="J29" s="211"/>
      <c r="K29" s="210"/>
    </row>
    <row r="30" spans="1:11" x14ac:dyDescent="0.25">
      <c r="A30" s="203"/>
      <c r="B30" s="203"/>
      <c r="C30" s="203"/>
      <c r="D30" s="203"/>
      <c r="E30" s="203" t="s">
        <v>105</v>
      </c>
      <c r="F30" s="203"/>
      <c r="G30" s="203"/>
      <c r="H30" s="254"/>
      <c r="I30" s="211"/>
      <c r="J30" s="211"/>
      <c r="K30" s="210"/>
    </row>
    <row r="31" spans="1:11" x14ac:dyDescent="0.25">
      <c r="A31" s="203"/>
      <c r="B31" s="203"/>
      <c r="C31" s="203"/>
      <c r="D31" s="203"/>
      <c r="E31" s="203"/>
      <c r="F31" s="203" t="s">
        <v>106</v>
      </c>
      <c r="G31" s="203"/>
      <c r="H31" s="254">
        <v>1373904.55</v>
      </c>
      <c r="I31" s="211">
        <v>1617194.62</v>
      </c>
      <c r="J31" s="211">
        <f>ROUND((H31-I31),5)</f>
        <v>-243290.07</v>
      </c>
      <c r="K31" s="210">
        <f>ROUND(IF(I31=0, IF(H31=0, 0, 1), H31/I31),5)</f>
        <v>0.84955999999999998</v>
      </c>
    </row>
    <row r="32" spans="1:11" x14ac:dyDescent="0.25">
      <c r="A32" s="203"/>
      <c r="B32" s="203"/>
      <c r="C32" s="203"/>
      <c r="D32" s="203"/>
      <c r="E32" s="203"/>
      <c r="F32" s="203" t="s">
        <v>107</v>
      </c>
      <c r="G32" s="203"/>
      <c r="H32" s="254">
        <v>89590.23</v>
      </c>
      <c r="I32" s="211">
        <v>0</v>
      </c>
      <c r="J32" s="211">
        <f>ROUND((H32-I32),5)</f>
        <v>89590.23</v>
      </c>
      <c r="K32" s="210">
        <f>ROUND(IF(I32=0, IF(H32=0, 0, 1), H32/I32),5)</f>
        <v>1</v>
      </c>
    </row>
    <row r="33" spans="1:11" x14ac:dyDescent="0.25">
      <c r="A33" s="203"/>
      <c r="B33" s="203"/>
      <c r="C33" s="203"/>
      <c r="D33" s="203"/>
      <c r="E33" s="203"/>
      <c r="F33" s="203" t="s">
        <v>588</v>
      </c>
      <c r="G33" s="203"/>
      <c r="H33" s="254">
        <v>19225.419999999998</v>
      </c>
      <c r="I33" s="211"/>
      <c r="J33" s="211"/>
      <c r="K33" s="210"/>
    </row>
    <row r="34" spans="1:11" x14ac:dyDescent="0.25">
      <c r="A34" s="203"/>
      <c r="B34" s="203"/>
      <c r="C34" s="203"/>
      <c r="D34" s="203"/>
      <c r="E34" s="203"/>
      <c r="F34" s="203" t="s">
        <v>108</v>
      </c>
      <c r="G34" s="203"/>
      <c r="H34" s="254">
        <v>92345.54</v>
      </c>
      <c r="I34" s="211">
        <v>136626</v>
      </c>
      <c r="J34" s="211">
        <f>ROUND((H34-I34),5)</f>
        <v>-44280.46</v>
      </c>
      <c r="K34" s="210">
        <f>ROUND(IF(I34=0, IF(H34=0, 0, 1), H34/I34),5)</f>
        <v>0.67589999999999995</v>
      </c>
    </row>
    <row r="35" spans="1:11" x14ac:dyDescent="0.25">
      <c r="A35" s="203"/>
      <c r="B35" s="203"/>
      <c r="C35" s="203"/>
      <c r="D35" s="203"/>
      <c r="E35" s="203"/>
      <c r="F35" s="203" t="s">
        <v>109</v>
      </c>
      <c r="G35" s="203"/>
      <c r="H35" s="254">
        <v>58026.75</v>
      </c>
      <c r="I35" s="211">
        <v>84206.399999999994</v>
      </c>
      <c r="J35" s="211">
        <f>ROUND((H35-I35),5)</f>
        <v>-26179.65</v>
      </c>
      <c r="K35" s="210">
        <f>ROUND(IF(I35=0, IF(H35=0, 0, 1), H35/I35),5)</f>
        <v>0.68910000000000005</v>
      </c>
    </row>
    <row r="36" spans="1:11" x14ac:dyDescent="0.25">
      <c r="A36" s="203"/>
      <c r="B36" s="203"/>
      <c r="C36" s="203"/>
      <c r="D36" s="203"/>
      <c r="E36" s="203"/>
      <c r="F36" s="203" t="s">
        <v>594</v>
      </c>
      <c r="G36" s="203"/>
      <c r="H36" s="254">
        <v>48.73</v>
      </c>
      <c r="I36" s="211"/>
      <c r="J36" s="211"/>
      <c r="K36" s="210"/>
    </row>
    <row r="37" spans="1:11" x14ac:dyDescent="0.25">
      <c r="A37" s="203"/>
      <c r="B37" s="203"/>
      <c r="C37" s="203"/>
      <c r="D37" s="203"/>
      <c r="E37" s="203"/>
      <c r="F37" s="203" t="s">
        <v>110</v>
      </c>
      <c r="G37" s="203"/>
      <c r="H37" s="254">
        <v>132326.54999999999</v>
      </c>
      <c r="I37" s="211">
        <v>186960</v>
      </c>
      <c r="J37" s="211">
        <f t="shared" ref="J37:J51" si="2">ROUND((H37-I37),5)</f>
        <v>-54633.45</v>
      </c>
      <c r="K37" s="210">
        <f t="shared" ref="K37:K51" si="3">ROUND(IF(I37=0, IF(H37=0, 0, 1), H37/I37),5)</f>
        <v>0.70777999999999996</v>
      </c>
    </row>
    <row r="38" spans="1:11" x14ac:dyDescent="0.25">
      <c r="A38" s="203"/>
      <c r="B38" s="203"/>
      <c r="C38" s="203"/>
      <c r="D38" s="203"/>
      <c r="E38" s="203"/>
      <c r="F38" s="203" t="s">
        <v>111</v>
      </c>
      <c r="G38" s="203"/>
      <c r="H38" s="254">
        <v>36768.839999999997</v>
      </c>
      <c r="I38" s="211">
        <v>28410.26</v>
      </c>
      <c r="J38" s="211">
        <f t="shared" si="2"/>
        <v>8358.58</v>
      </c>
      <c r="K38" s="210">
        <f t="shared" si="3"/>
        <v>1.2942100000000001</v>
      </c>
    </row>
    <row r="39" spans="1:11" x14ac:dyDescent="0.25">
      <c r="A39" s="203"/>
      <c r="B39" s="203"/>
      <c r="C39" s="203"/>
      <c r="D39" s="203"/>
      <c r="E39" s="203"/>
      <c r="F39" s="203" t="s">
        <v>112</v>
      </c>
      <c r="G39" s="203"/>
      <c r="H39" s="254">
        <v>284080.15000000002</v>
      </c>
      <c r="I39" s="211">
        <v>383022.58</v>
      </c>
      <c r="J39" s="211">
        <f t="shared" si="2"/>
        <v>-98942.43</v>
      </c>
      <c r="K39" s="210">
        <f t="shared" si="3"/>
        <v>0.74168000000000001</v>
      </c>
    </row>
    <row r="40" spans="1:11" x14ac:dyDescent="0.25">
      <c r="A40" s="203"/>
      <c r="B40" s="203"/>
      <c r="C40" s="203"/>
      <c r="D40" s="203"/>
      <c r="E40" s="203"/>
      <c r="F40" s="203" t="s">
        <v>113</v>
      </c>
      <c r="G40" s="203"/>
      <c r="H40" s="254">
        <v>7300.59</v>
      </c>
      <c r="I40" s="211">
        <v>2804.4</v>
      </c>
      <c r="J40" s="211">
        <f t="shared" si="2"/>
        <v>4496.1899999999996</v>
      </c>
      <c r="K40" s="210">
        <f t="shared" si="3"/>
        <v>2.6032600000000001</v>
      </c>
    </row>
    <row r="41" spans="1:11" x14ac:dyDescent="0.25">
      <c r="A41" s="203"/>
      <c r="B41" s="203"/>
      <c r="C41" s="203"/>
      <c r="D41" s="203"/>
      <c r="E41" s="203"/>
      <c r="F41" s="203" t="s">
        <v>114</v>
      </c>
      <c r="G41" s="203"/>
      <c r="H41" s="254">
        <v>13075.46</v>
      </c>
      <c r="I41" s="211">
        <v>12307.38</v>
      </c>
      <c r="J41" s="211">
        <f t="shared" si="2"/>
        <v>768.08</v>
      </c>
      <c r="K41" s="210">
        <f t="shared" si="3"/>
        <v>1.0624100000000001</v>
      </c>
    </row>
    <row r="42" spans="1:11" x14ac:dyDescent="0.25">
      <c r="A42" s="203"/>
      <c r="B42" s="203"/>
      <c r="C42" s="203"/>
      <c r="D42" s="203"/>
      <c r="E42" s="203"/>
      <c r="F42" s="203" t="s">
        <v>115</v>
      </c>
      <c r="G42" s="203"/>
      <c r="H42" s="254">
        <v>5426.76</v>
      </c>
      <c r="I42" s="211">
        <v>41000</v>
      </c>
      <c r="J42" s="211">
        <f t="shared" si="2"/>
        <v>-35573.24</v>
      </c>
      <c r="K42" s="210">
        <f t="shared" si="3"/>
        <v>0.13236000000000001</v>
      </c>
    </row>
    <row r="43" spans="1:11" x14ac:dyDescent="0.25">
      <c r="A43" s="203"/>
      <c r="B43" s="203"/>
      <c r="C43" s="203"/>
      <c r="D43" s="203"/>
      <c r="E43" s="203"/>
      <c r="F43" s="203" t="s">
        <v>116</v>
      </c>
      <c r="G43" s="203"/>
      <c r="H43" s="254">
        <v>10270.5</v>
      </c>
      <c r="I43" s="211">
        <v>166952</v>
      </c>
      <c r="J43" s="211">
        <f t="shared" si="2"/>
        <v>-156681.5</v>
      </c>
      <c r="K43" s="210">
        <f t="shared" si="3"/>
        <v>6.1519999999999998E-2</v>
      </c>
    </row>
    <row r="44" spans="1:11" x14ac:dyDescent="0.25">
      <c r="A44" s="203"/>
      <c r="B44" s="203"/>
      <c r="C44" s="203"/>
      <c r="D44" s="203"/>
      <c r="E44" s="203"/>
      <c r="F44" s="203" t="s">
        <v>117</v>
      </c>
      <c r="G44" s="203"/>
      <c r="H44" s="254">
        <v>0</v>
      </c>
      <c r="I44" s="211">
        <v>3712.53</v>
      </c>
      <c r="J44" s="211">
        <f t="shared" si="2"/>
        <v>-3712.53</v>
      </c>
      <c r="K44" s="210">
        <f t="shared" si="3"/>
        <v>0</v>
      </c>
    </row>
    <row r="45" spans="1:11" x14ac:dyDescent="0.25">
      <c r="A45" s="203"/>
      <c r="B45" s="203"/>
      <c r="C45" s="203"/>
      <c r="D45" s="203"/>
      <c r="E45" s="203"/>
      <c r="F45" s="203" t="s">
        <v>118</v>
      </c>
      <c r="G45" s="203"/>
      <c r="H45" s="254">
        <v>9648.7900000000009</v>
      </c>
      <c r="I45" s="211">
        <v>10389.85</v>
      </c>
      <c r="J45" s="211">
        <f t="shared" si="2"/>
        <v>-741.06</v>
      </c>
      <c r="K45" s="210">
        <f t="shared" si="3"/>
        <v>0.92867</v>
      </c>
    </row>
    <row r="46" spans="1:11" x14ac:dyDescent="0.25">
      <c r="A46" s="203"/>
      <c r="B46" s="203"/>
      <c r="C46" s="203"/>
      <c r="D46" s="203"/>
      <c r="E46" s="203"/>
      <c r="F46" s="203" t="s">
        <v>119</v>
      </c>
      <c r="G46" s="203"/>
      <c r="H46" s="254">
        <v>195.55</v>
      </c>
      <c r="I46" s="211">
        <v>8000</v>
      </c>
      <c r="J46" s="211">
        <f t="shared" si="2"/>
        <v>-7804.45</v>
      </c>
      <c r="K46" s="210">
        <f t="shared" si="3"/>
        <v>2.444E-2</v>
      </c>
    </row>
    <row r="47" spans="1:11" x14ac:dyDescent="0.25">
      <c r="A47" s="203"/>
      <c r="B47" s="203"/>
      <c r="C47" s="203"/>
      <c r="D47" s="203"/>
      <c r="E47" s="203"/>
      <c r="F47" s="203" t="s">
        <v>120</v>
      </c>
      <c r="G47" s="203"/>
      <c r="H47" s="254">
        <v>26310.87</v>
      </c>
      <c r="I47" s="211">
        <v>1199.8699999999999</v>
      </c>
      <c r="J47" s="211">
        <f t="shared" si="2"/>
        <v>25111</v>
      </c>
      <c r="K47" s="210">
        <f t="shared" si="3"/>
        <v>21.928100000000001</v>
      </c>
    </row>
    <row r="48" spans="1:11" x14ac:dyDescent="0.25">
      <c r="A48" s="203"/>
      <c r="B48" s="203"/>
      <c r="C48" s="203"/>
      <c r="D48" s="203"/>
      <c r="E48" s="203"/>
      <c r="F48" s="203" t="s">
        <v>121</v>
      </c>
      <c r="G48" s="203"/>
      <c r="H48" s="254">
        <v>0</v>
      </c>
      <c r="I48" s="211">
        <v>0</v>
      </c>
      <c r="J48" s="211">
        <f t="shared" si="2"/>
        <v>0</v>
      </c>
      <c r="K48" s="210">
        <f t="shared" si="3"/>
        <v>0</v>
      </c>
    </row>
    <row r="49" spans="1:11" x14ac:dyDescent="0.25">
      <c r="A49" s="203"/>
      <c r="B49" s="203"/>
      <c r="C49" s="203"/>
      <c r="D49" s="203"/>
      <c r="E49" s="203"/>
      <c r="F49" s="203" t="s">
        <v>122</v>
      </c>
      <c r="G49" s="203"/>
      <c r="H49" s="254">
        <v>0</v>
      </c>
      <c r="I49" s="211">
        <v>15000</v>
      </c>
      <c r="J49" s="211">
        <f t="shared" si="2"/>
        <v>-15000</v>
      </c>
      <c r="K49" s="210">
        <f t="shared" si="3"/>
        <v>0</v>
      </c>
    </row>
    <row r="50" spans="1:11" ht="15.75" thickBot="1" x14ac:dyDescent="0.3">
      <c r="A50" s="203"/>
      <c r="B50" s="203"/>
      <c r="C50" s="203"/>
      <c r="D50" s="203"/>
      <c r="E50" s="203"/>
      <c r="F50" s="203" t="s">
        <v>123</v>
      </c>
      <c r="G50" s="203"/>
      <c r="H50" s="255">
        <v>0</v>
      </c>
      <c r="I50" s="213">
        <v>543.44000000000005</v>
      </c>
      <c r="J50" s="213">
        <f t="shared" si="2"/>
        <v>-543.44000000000005</v>
      </c>
      <c r="K50" s="212">
        <f t="shared" si="3"/>
        <v>0</v>
      </c>
    </row>
    <row r="51" spans="1:11" x14ac:dyDescent="0.25">
      <c r="A51" s="203"/>
      <c r="B51" s="203"/>
      <c r="C51" s="203"/>
      <c r="D51" s="203"/>
      <c r="E51" s="203" t="s">
        <v>124</v>
      </c>
      <c r="F51" s="203"/>
      <c r="G51" s="203"/>
      <c r="H51" s="254">
        <f>ROUND(SUM(H30:H50),5)</f>
        <v>2158545.2799999998</v>
      </c>
      <c r="I51" s="211">
        <f>ROUND(SUM(I30:I50),5)</f>
        <v>2698329.33</v>
      </c>
      <c r="J51" s="211">
        <f t="shared" si="2"/>
        <v>-539784.05000000005</v>
      </c>
      <c r="K51" s="210">
        <f t="shared" si="3"/>
        <v>0.79996</v>
      </c>
    </row>
    <row r="52" spans="1:11" x14ac:dyDescent="0.25">
      <c r="A52" s="203"/>
      <c r="B52" s="203"/>
      <c r="C52" s="203"/>
      <c r="D52" s="203"/>
      <c r="E52" s="203" t="s">
        <v>125</v>
      </c>
      <c r="F52" s="203"/>
      <c r="G52" s="203"/>
      <c r="H52" s="254"/>
      <c r="I52" s="211"/>
      <c r="J52" s="211"/>
      <c r="K52" s="210"/>
    </row>
    <row r="53" spans="1:11" x14ac:dyDescent="0.25">
      <c r="A53" s="203"/>
      <c r="B53" s="203"/>
      <c r="C53" s="203"/>
      <c r="D53" s="203"/>
      <c r="E53" s="203"/>
      <c r="F53" s="203" t="s">
        <v>126</v>
      </c>
      <c r="G53" s="203"/>
      <c r="H53" s="254">
        <v>20993.31</v>
      </c>
      <c r="I53" s="211">
        <v>27940.04</v>
      </c>
      <c r="J53" s="211">
        <f t="shared" ref="J53:J61" si="4">ROUND((H53-I53),5)</f>
        <v>-6946.73</v>
      </c>
      <c r="K53" s="210">
        <f t="shared" ref="K53:K61" si="5">ROUND(IF(I53=0, IF(H53=0, 0, 1), H53/I53),5)</f>
        <v>0.75136999999999998</v>
      </c>
    </row>
    <row r="54" spans="1:11" x14ac:dyDescent="0.25">
      <c r="A54" s="203"/>
      <c r="B54" s="203"/>
      <c r="C54" s="203"/>
      <c r="D54" s="203"/>
      <c r="E54" s="203"/>
      <c r="F54" s="203" t="s">
        <v>127</v>
      </c>
      <c r="G54" s="203"/>
      <c r="H54" s="254">
        <v>42310.720000000001</v>
      </c>
      <c r="I54" s="211">
        <v>53902.99</v>
      </c>
      <c r="J54" s="211">
        <f t="shared" si="4"/>
        <v>-11592.27</v>
      </c>
      <c r="K54" s="210">
        <f t="shared" si="5"/>
        <v>0.78493999999999997</v>
      </c>
    </row>
    <row r="55" spans="1:11" x14ac:dyDescent="0.25">
      <c r="A55" s="203"/>
      <c r="B55" s="203"/>
      <c r="C55" s="203"/>
      <c r="D55" s="203"/>
      <c r="E55" s="203"/>
      <c r="F55" s="203" t="s">
        <v>128</v>
      </c>
      <c r="G55" s="203"/>
      <c r="H55" s="254">
        <v>126.32</v>
      </c>
      <c r="I55" s="211">
        <v>8144</v>
      </c>
      <c r="J55" s="211">
        <f t="shared" si="4"/>
        <v>-8017.68</v>
      </c>
      <c r="K55" s="210">
        <f t="shared" si="5"/>
        <v>1.5509999999999999E-2</v>
      </c>
    </row>
    <row r="56" spans="1:11" x14ac:dyDescent="0.25">
      <c r="A56" s="203"/>
      <c r="B56" s="203"/>
      <c r="C56" s="203"/>
      <c r="D56" s="203"/>
      <c r="E56" s="203"/>
      <c r="F56" s="203" t="s">
        <v>129</v>
      </c>
      <c r="G56" s="203"/>
      <c r="H56" s="254">
        <v>2480.4699999999998</v>
      </c>
      <c r="I56" s="211">
        <v>9120</v>
      </c>
      <c r="J56" s="211">
        <f t="shared" si="4"/>
        <v>-6639.53</v>
      </c>
      <c r="K56" s="210">
        <f t="shared" si="5"/>
        <v>0.27198</v>
      </c>
    </row>
    <row r="57" spans="1:11" x14ac:dyDescent="0.25">
      <c r="A57" s="203"/>
      <c r="B57" s="203"/>
      <c r="C57" s="203"/>
      <c r="D57" s="203"/>
      <c r="E57" s="203"/>
      <c r="F57" s="203" t="s">
        <v>130</v>
      </c>
      <c r="G57" s="203"/>
      <c r="H57" s="254">
        <v>853.66</v>
      </c>
      <c r="I57" s="211">
        <v>1270.72</v>
      </c>
      <c r="J57" s="211">
        <f t="shared" si="4"/>
        <v>-417.06</v>
      </c>
      <c r="K57" s="210">
        <f t="shared" si="5"/>
        <v>0.67179</v>
      </c>
    </row>
    <row r="58" spans="1:11" x14ac:dyDescent="0.25">
      <c r="A58" s="203"/>
      <c r="B58" s="203"/>
      <c r="C58" s="203"/>
      <c r="D58" s="203"/>
      <c r="E58" s="203"/>
      <c r="F58" s="203" t="s">
        <v>131</v>
      </c>
      <c r="G58" s="203"/>
      <c r="H58" s="254">
        <v>12757.14</v>
      </c>
      <c r="I58" s="211">
        <v>17031.54</v>
      </c>
      <c r="J58" s="211">
        <f t="shared" si="4"/>
        <v>-4274.3999999999996</v>
      </c>
      <c r="K58" s="210">
        <f t="shared" si="5"/>
        <v>0.74902999999999997</v>
      </c>
    </row>
    <row r="59" spans="1:11" x14ac:dyDescent="0.25">
      <c r="A59" s="203"/>
      <c r="B59" s="203"/>
      <c r="C59" s="203"/>
      <c r="D59" s="203"/>
      <c r="E59" s="203"/>
      <c r="F59" s="203" t="s">
        <v>132</v>
      </c>
      <c r="G59" s="203"/>
      <c r="H59" s="254">
        <v>229.54</v>
      </c>
      <c r="I59" s="211">
        <v>136.80000000000001</v>
      </c>
      <c r="J59" s="211">
        <f t="shared" si="4"/>
        <v>92.74</v>
      </c>
      <c r="K59" s="210">
        <f t="shared" si="5"/>
        <v>1.6779200000000001</v>
      </c>
    </row>
    <row r="60" spans="1:11" x14ac:dyDescent="0.25">
      <c r="A60" s="203"/>
      <c r="B60" s="203"/>
      <c r="C60" s="203"/>
      <c r="D60" s="203"/>
      <c r="E60" s="203"/>
      <c r="F60" s="203" t="s">
        <v>133</v>
      </c>
      <c r="G60" s="203"/>
      <c r="H60" s="254">
        <v>282.39</v>
      </c>
      <c r="I60" s="211">
        <v>424.59</v>
      </c>
      <c r="J60" s="211">
        <f t="shared" si="4"/>
        <v>-142.19999999999999</v>
      </c>
      <c r="K60" s="210">
        <f t="shared" si="5"/>
        <v>0.66508999999999996</v>
      </c>
    </row>
    <row r="61" spans="1:11" x14ac:dyDescent="0.25">
      <c r="A61" s="203"/>
      <c r="B61" s="203"/>
      <c r="C61" s="203"/>
      <c r="D61" s="203"/>
      <c r="E61" s="203"/>
      <c r="F61" s="203" t="s">
        <v>134</v>
      </c>
      <c r="G61" s="203"/>
      <c r="H61" s="254">
        <v>0</v>
      </c>
      <c r="I61" s="211">
        <v>2000</v>
      </c>
      <c r="J61" s="211">
        <f t="shared" si="4"/>
        <v>-2000</v>
      </c>
      <c r="K61" s="210">
        <f t="shared" si="5"/>
        <v>0</v>
      </c>
    </row>
    <row r="62" spans="1:11" x14ac:dyDescent="0.25">
      <c r="A62" s="203"/>
      <c r="B62" s="203"/>
      <c r="C62" s="203"/>
      <c r="D62" s="203"/>
      <c r="E62" s="203"/>
      <c r="F62" s="203" t="s">
        <v>135</v>
      </c>
      <c r="G62" s="203"/>
      <c r="H62" s="254"/>
      <c r="I62" s="211"/>
      <c r="J62" s="211"/>
      <c r="K62" s="210"/>
    </row>
    <row r="63" spans="1:11" x14ac:dyDescent="0.25">
      <c r="A63" s="203"/>
      <c r="B63" s="203"/>
      <c r="C63" s="203"/>
      <c r="D63" s="203"/>
      <c r="E63" s="203"/>
      <c r="F63" s="203"/>
      <c r="G63" s="203" t="s">
        <v>136</v>
      </c>
      <c r="H63" s="254">
        <v>600</v>
      </c>
      <c r="I63" s="211">
        <v>700</v>
      </c>
      <c r="J63" s="211">
        <f t="shared" ref="J63:J72" si="6">ROUND((H63-I63),5)</f>
        <v>-100</v>
      </c>
      <c r="K63" s="210">
        <f t="shared" ref="K63:K72" si="7">ROUND(IF(I63=0, IF(H63=0, 0, 1), H63/I63),5)</f>
        <v>0.85714000000000001</v>
      </c>
    </row>
    <row r="64" spans="1:11" x14ac:dyDescent="0.25">
      <c r="A64" s="203"/>
      <c r="B64" s="203"/>
      <c r="C64" s="203"/>
      <c r="D64" s="203"/>
      <c r="E64" s="203"/>
      <c r="F64" s="203"/>
      <c r="G64" s="203" t="s">
        <v>137</v>
      </c>
      <c r="H64" s="254">
        <v>950</v>
      </c>
      <c r="I64" s="211">
        <v>4177.6899999999996</v>
      </c>
      <c r="J64" s="211">
        <f t="shared" si="6"/>
        <v>-3227.69</v>
      </c>
      <c r="K64" s="210">
        <f t="shared" si="7"/>
        <v>0.22739999999999999</v>
      </c>
    </row>
    <row r="65" spans="1:11" x14ac:dyDescent="0.25">
      <c r="A65" s="203"/>
      <c r="B65" s="203"/>
      <c r="C65" s="203"/>
      <c r="D65" s="203"/>
      <c r="E65" s="203"/>
      <c r="F65" s="203"/>
      <c r="G65" s="203" t="s">
        <v>138</v>
      </c>
      <c r="H65" s="254">
        <v>17060.150000000001</v>
      </c>
      <c r="I65" s="211">
        <v>25155.68</v>
      </c>
      <c r="J65" s="211">
        <f t="shared" si="6"/>
        <v>-8095.53</v>
      </c>
      <c r="K65" s="210">
        <f t="shared" si="7"/>
        <v>0.67818000000000001</v>
      </c>
    </row>
    <row r="66" spans="1:11" x14ac:dyDescent="0.25">
      <c r="A66" s="203"/>
      <c r="B66" s="203"/>
      <c r="C66" s="203"/>
      <c r="D66" s="203"/>
      <c r="E66" s="203"/>
      <c r="F66" s="203"/>
      <c r="G66" s="203" t="s">
        <v>139</v>
      </c>
      <c r="H66" s="254">
        <v>997.6</v>
      </c>
      <c r="I66" s="211">
        <v>4478.6400000000003</v>
      </c>
      <c r="J66" s="211">
        <f t="shared" si="6"/>
        <v>-3481.04</v>
      </c>
      <c r="K66" s="210">
        <f t="shared" si="7"/>
        <v>0.22275</v>
      </c>
    </row>
    <row r="67" spans="1:11" x14ac:dyDescent="0.25">
      <c r="A67" s="203"/>
      <c r="B67" s="203"/>
      <c r="C67" s="203"/>
      <c r="D67" s="203"/>
      <c r="E67" s="203"/>
      <c r="F67" s="203"/>
      <c r="G67" s="203" t="s">
        <v>141</v>
      </c>
      <c r="H67" s="254">
        <v>0</v>
      </c>
      <c r="I67" s="211">
        <v>1000</v>
      </c>
      <c r="J67" s="211">
        <f t="shared" si="6"/>
        <v>-1000</v>
      </c>
      <c r="K67" s="210">
        <f t="shared" si="7"/>
        <v>0</v>
      </c>
    </row>
    <row r="68" spans="1:11" ht="15.75" thickBot="1" x14ac:dyDescent="0.3">
      <c r="A68" s="203"/>
      <c r="B68" s="203"/>
      <c r="C68" s="203"/>
      <c r="D68" s="203"/>
      <c r="E68" s="203"/>
      <c r="F68" s="203"/>
      <c r="G68" s="203" t="s">
        <v>142</v>
      </c>
      <c r="H68" s="255">
        <v>0</v>
      </c>
      <c r="I68" s="213">
        <v>0</v>
      </c>
      <c r="J68" s="213">
        <f t="shared" si="6"/>
        <v>0</v>
      </c>
      <c r="K68" s="212">
        <f t="shared" si="7"/>
        <v>0</v>
      </c>
    </row>
    <row r="69" spans="1:11" x14ac:dyDescent="0.25">
      <c r="A69" s="203"/>
      <c r="B69" s="203"/>
      <c r="C69" s="203"/>
      <c r="D69" s="203"/>
      <c r="E69" s="203"/>
      <c r="F69" s="203" t="s">
        <v>143</v>
      </c>
      <c r="G69" s="203"/>
      <c r="H69" s="254">
        <f>ROUND(SUM(H62:H68),5)</f>
        <v>19607.75</v>
      </c>
      <c r="I69" s="211">
        <f>ROUND(SUM(I62:I68),5)</f>
        <v>35512.01</v>
      </c>
      <c r="J69" s="211">
        <f t="shared" si="6"/>
        <v>-15904.26</v>
      </c>
      <c r="K69" s="210">
        <f t="shared" si="7"/>
        <v>0.55213999999999996</v>
      </c>
    </row>
    <row r="70" spans="1:11" x14ac:dyDescent="0.25">
      <c r="A70" s="203"/>
      <c r="B70" s="203"/>
      <c r="C70" s="203"/>
      <c r="D70" s="203"/>
      <c r="E70" s="203"/>
      <c r="F70" s="203" t="s">
        <v>144</v>
      </c>
      <c r="G70" s="203"/>
      <c r="H70" s="254">
        <v>424.68</v>
      </c>
      <c r="I70" s="211">
        <v>9273.9699999999993</v>
      </c>
      <c r="J70" s="211">
        <f t="shared" si="6"/>
        <v>-8849.2900000000009</v>
      </c>
      <c r="K70" s="210">
        <f t="shared" si="7"/>
        <v>4.5789999999999997E-2</v>
      </c>
    </row>
    <row r="71" spans="1:11" ht="15.75" thickBot="1" x14ac:dyDescent="0.3">
      <c r="A71" s="203"/>
      <c r="B71" s="203"/>
      <c r="C71" s="203"/>
      <c r="D71" s="203"/>
      <c r="E71" s="203"/>
      <c r="F71" s="203" t="s">
        <v>145</v>
      </c>
      <c r="G71" s="203"/>
      <c r="H71" s="255">
        <v>1667.5</v>
      </c>
      <c r="I71" s="213">
        <v>0</v>
      </c>
      <c r="J71" s="213">
        <f t="shared" si="6"/>
        <v>1667.5</v>
      </c>
      <c r="K71" s="212">
        <f t="shared" si="7"/>
        <v>1</v>
      </c>
    </row>
    <row r="72" spans="1:11" x14ac:dyDescent="0.25">
      <c r="A72" s="203"/>
      <c r="B72" s="203"/>
      <c r="C72" s="203"/>
      <c r="D72" s="203"/>
      <c r="E72" s="203" t="s">
        <v>146</v>
      </c>
      <c r="F72" s="203"/>
      <c r="G72" s="203"/>
      <c r="H72" s="254">
        <f>ROUND(SUM(H52:H61)+SUM(H69:H71),5)</f>
        <v>101733.48</v>
      </c>
      <c r="I72" s="211">
        <f>ROUND(SUM(I52:I61)+SUM(I69:I71),5)</f>
        <v>164756.66</v>
      </c>
      <c r="J72" s="211">
        <f t="shared" si="6"/>
        <v>-63023.18</v>
      </c>
      <c r="K72" s="210">
        <f t="shared" si="7"/>
        <v>0.61748000000000003</v>
      </c>
    </row>
    <row r="73" spans="1:11" x14ac:dyDescent="0.25">
      <c r="A73" s="203"/>
      <c r="B73" s="203"/>
      <c r="C73" s="203"/>
      <c r="D73" s="203"/>
      <c r="E73" s="203" t="s">
        <v>147</v>
      </c>
      <c r="F73" s="203"/>
      <c r="G73" s="203"/>
      <c r="H73" s="254"/>
      <c r="I73" s="211"/>
      <c r="J73" s="211"/>
      <c r="K73" s="210"/>
    </row>
    <row r="74" spans="1:11" x14ac:dyDescent="0.25">
      <c r="A74" s="203"/>
      <c r="B74" s="203"/>
      <c r="C74" s="203"/>
      <c r="D74" s="203"/>
      <c r="E74" s="203"/>
      <c r="F74" s="203" t="s">
        <v>148</v>
      </c>
      <c r="G74" s="203"/>
      <c r="H74" s="254">
        <v>163522.12</v>
      </c>
      <c r="I74" s="211">
        <v>281758.40000000002</v>
      </c>
      <c r="J74" s="211">
        <f t="shared" ref="J74:J81" si="8">ROUND((H74-I74),5)</f>
        <v>-118236.28</v>
      </c>
      <c r="K74" s="210">
        <f t="shared" ref="K74:K81" si="9">ROUND(IF(I74=0, IF(H74=0, 0, 1), H74/I74),5)</f>
        <v>0.58035999999999999</v>
      </c>
    </row>
    <row r="75" spans="1:11" x14ac:dyDescent="0.25">
      <c r="A75" s="203"/>
      <c r="B75" s="203"/>
      <c r="C75" s="203"/>
      <c r="D75" s="203"/>
      <c r="E75" s="203"/>
      <c r="F75" s="203" t="s">
        <v>149</v>
      </c>
      <c r="G75" s="203"/>
      <c r="H75" s="254">
        <v>259.79000000000002</v>
      </c>
      <c r="I75" s="211">
        <v>20360</v>
      </c>
      <c r="J75" s="211">
        <f t="shared" si="8"/>
        <v>-20100.21</v>
      </c>
      <c r="K75" s="210">
        <f t="shared" si="9"/>
        <v>1.2760000000000001E-2</v>
      </c>
    </row>
    <row r="76" spans="1:11" x14ac:dyDescent="0.25">
      <c r="A76" s="203"/>
      <c r="B76" s="203"/>
      <c r="C76" s="203"/>
      <c r="D76" s="203"/>
      <c r="E76" s="203"/>
      <c r="F76" s="203" t="s">
        <v>150</v>
      </c>
      <c r="G76" s="203"/>
      <c r="H76" s="254">
        <v>5553.97</v>
      </c>
      <c r="I76" s="211">
        <v>22800</v>
      </c>
      <c r="J76" s="211">
        <f t="shared" si="8"/>
        <v>-17246.03</v>
      </c>
      <c r="K76" s="210">
        <f t="shared" si="9"/>
        <v>0.24360000000000001</v>
      </c>
    </row>
    <row r="77" spans="1:11" x14ac:dyDescent="0.25">
      <c r="A77" s="203"/>
      <c r="B77" s="203"/>
      <c r="C77" s="203"/>
      <c r="D77" s="203"/>
      <c r="E77" s="203"/>
      <c r="F77" s="203" t="s">
        <v>151</v>
      </c>
      <c r="G77" s="203"/>
      <c r="H77" s="254">
        <v>3341.04</v>
      </c>
      <c r="I77" s="211">
        <v>4295.5</v>
      </c>
      <c r="J77" s="211">
        <f t="shared" si="8"/>
        <v>-954.46</v>
      </c>
      <c r="K77" s="210">
        <f t="shared" si="9"/>
        <v>0.77780000000000005</v>
      </c>
    </row>
    <row r="78" spans="1:11" x14ac:dyDescent="0.25">
      <c r="A78" s="203"/>
      <c r="B78" s="203"/>
      <c r="C78" s="203"/>
      <c r="D78" s="203"/>
      <c r="E78" s="203"/>
      <c r="F78" s="203" t="s">
        <v>152</v>
      </c>
      <c r="G78" s="203"/>
      <c r="H78" s="254">
        <v>30870.6</v>
      </c>
      <c r="I78" s="211">
        <v>58633.919999999998</v>
      </c>
      <c r="J78" s="211">
        <f t="shared" si="8"/>
        <v>-27763.32</v>
      </c>
      <c r="K78" s="210">
        <f t="shared" si="9"/>
        <v>0.52649999999999997</v>
      </c>
    </row>
    <row r="79" spans="1:11" x14ac:dyDescent="0.25">
      <c r="A79" s="203"/>
      <c r="B79" s="203"/>
      <c r="C79" s="203"/>
      <c r="D79" s="203"/>
      <c r="E79" s="203"/>
      <c r="F79" s="203" t="s">
        <v>153</v>
      </c>
      <c r="G79" s="203"/>
      <c r="H79" s="254">
        <v>525.19000000000005</v>
      </c>
      <c r="I79" s="211">
        <v>342</v>
      </c>
      <c r="J79" s="211">
        <f t="shared" si="8"/>
        <v>183.19</v>
      </c>
      <c r="K79" s="210">
        <f t="shared" si="9"/>
        <v>1.5356399999999999</v>
      </c>
    </row>
    <row r="80" spans="1:11" x14ac:dyDescent="0.25">
      <c r="A80" s="203"/>
      <c r="B80" s="203"/>
      <c r="C80" s="203"/>
      <c r="D80" s="203"/>
      <c r="E80" s="203"/>
      <c r="F80" s="203" t="s">
        <v>154</v>
      </c>
      <c r="G80" s="203"/>
      <c r="H80" s="254">
        <v>270.86</v>
      </c>
      <c r="I80" s="211">
        <v>401.1</v>
      </c>
      <c r="J80" s="211">
        <f t="shared" si="8"/>
        <v>-130.24</v>
      </c>
      <c r="K80" s="210">
        <f t="shared" si="9"/>
        <v>0.67528999999999995</v>
      </c>
    </row>
    <row r="81" spans="1:11" x14ac:dyDescent="0.25">
      <c r="A81" s="203"/>
      <c r="B81" s="203"/>
      <c r="C81" s="203"/>
      <c r="D81" s="203"/>
      <c r="E81" s="203"/>
      <c r="F81" s="203" t="s">
        <v>155</v>
      </c>
      <c r="G81" s="203"/>
      <c r="H81" s="254">
        <v>1100</v>
      </c>
      <c r="I81" s="211">
        <v>5000</v>
      </c>
      <c r="J81" s="211">
        <f t="shared" si="8"/>
        <v>-3900</v>
      </c>
      <c r="K81" s="210">
        <f t="shared" si="9"/>
        <v>0.22</v>
      </c>
    </row>
    <row r="82" spans="1:11" x14ac:dyDescent="0.25">
      <c r="A82" s="203"/>
      <c r="B82" s="203"/>
      <c r="C82" s="203"/>
      <c r="D82" s="203"/>
      <c r="E82" s="203"/>
      <c r="F82" s="203" t="s">
        <v>156</v>
      </c>
      <c r="G82" s="203"/>
      <c r="H82" s="254"/>
      <c r="I82" s="211"/>
      <c r="J82" s="211"/>
      <c r="K82" s="210"/>
    </row>
    <row r="83" spans="1:11" x14ac:dyDescent="0.25">
      <c r="A83" s="203"/>
      <c r="B83" s="203"/>
      <c r="C83" s="203"/>
      <c r="D83" s="203"/>
      <c r="E83" s="203"/>
      <c r="F83" s="203"/>
      <c r="G83" s="203" t="s">
        <v>157</v>
      </c>
      <c r="H83" s="254">
        <v>0</v>
      </c>
      <c r="I83" s="211">
        <v>500</v>
      </c>
      <c r="J83" s="211">
        <f t="shared" ref="J83:J90" si="10">ROUND((H83-I83),5)</f>
        <v>-500</v>
      </c>
      <c r="K83" s="210">
        <f t="shared" ref="K83:K90" si="11">ROUND(IF(I83=0, IF(H83=0, 0, 1), H83/I83),5)</f>
        <v>0</v>
      </c>
    </row>
    <row r="84" spans="1:11" x14ac:dyDescent="0.25">
      <c r="A84" s="203"/>
      <c r="B84" s="203"/>
      <c r="C84" s="203"/>
      <c r="D84" s="203"/>
      <c r="E84" s="203"/>
      <c r="F84" s="203"/>
      <c r="G84" s="203" t="s">
        <v>158</v>
      </c>
      <c r="H84" s="254">
        <v>1075</v>
      </c>
      <c r="I84" s="211">
        <v>9800</v>
      </c>
      <c r="J84" s="211">
        <f t="shared" si="10"/>
        <v>-8725</v>
      </c>
      <c r="K84" s="210">
        <f t="shared" si="11"/>
        <v>0.10969</v>
      </c>
    </row>
    <row r="85" spans="1:11" ht="15.75" thickBot="1" x14ac:dyDescent="0.3">
      <c r="A85" s="203"/>
      <c r="B85" s="203"/>
      <c r="C85" s="203"/>
      <c r="D85" s="203"/>
      <c r="E85" s="203"/>
      <c r="F85" s="203"/>
      <c r="G85" s="203" t="s">
        <v>159</v>
      </c>
      <c r="H85" s="255">
        <v>250</v>
      </c>
      <c r="I85" s="213">
        <v>0</v>
      </c>
      <c r="J85" s="213">
        <f t="shared" si="10"/>
        <v>250</v>
      </c>
      <c r="K85" s="212">
        <f t="shared" si="11"/>
        <v>1</v>
      </c>
    </row>
    <row r="86" spans="1:11" x14ac:dyDescent="0.25">
      <c r="A86" s="203"/>
      <c r="B86" s="203"/>
      <c r="C86" s="203"/>
      <c r="D86" s="203"/>
      <c r="E86" s="203"/>
      <c r="F86" s="203" t="s">
        <v>160</v>
      </c>
      <c r="G86" s="203"/>
      <c r="H86" s="254">
        <f>ROUND(SUM(H82:H85),5)</f>
        <v>1325</v>
      </c>
      <c r="I86" s="211">
        <f>ROUND(SUM(I82:I85),5)</f>
        <v>10300</v>
      </c>
      <c r="J86" s="211">
        <f t="shared" si="10"/>
        <v>-8975</v>
      </c>
      <c r="K86" s="210">
        <f t="shared" si="11"/>
        <v>0.12864</v>
      </c>
    </row>
    <row r="87" spans="1:11" x14ac:dyDescent="0.25">
      <c r="A87" s="203"/>
      <c r="B87" s="203"/>
      <c r="C87" s="203"/>
      <c r="D87" s="203"/>
      <c r="E87" s="203"/>
      <c r="F87" s="203" t="s">
        <v>161</v>
      </c>
      <c r="G87" s="203"/>
      <c r="H87" s="254">
        <v>0</v>
      </c>
      <c r="I87" s="211">
        <v>0</v>
      </c>
      <c r="J87" s="211">
        <f t="shared" si="10"/>
        <v>0</v>
      </c>
      <c r="K87" s="210">
        <f t="shared" si="11"/>
        <v>0</v>
      </c>
    </row>
    <row r="88" spans="1:11" x14ac:dyDescent="0.25">
      <c r="A88" s="203"/>
      <c r="B88" s="203"/>
      <c r="C88" s="203"/>
      <c r="D88" s="203"/>
      <c r="E88" s="203"/>
      <c r="F88" s="203" t="s">
        <v>162</v>
      </c>
      <c r="G88" s="203"/>
      <c r="H88" s="254">
        <v>428.32</v>
      </c>
      <c r="I88" s="211">
        <v>479.96</v>
      </c>
      <c r="J88" s="211">
        <f t="shared" si="10"/>
        <v>-51.64</v>
      </c>
      <c r="K88" s="210">
        <f t="shared" si="11"/>
        <v>0.89241000000000004</v>
      </c>
    </row>
    <row r="89" spans="1:11" ht="15.75" thickBot="1" x14ac:dyDescent="0.3">
      <c r="A89" s="203"/>
      <c r="B89" s="203"/>
      <c r="C89" s="203"/>
      <c r="D89" s="203"/>
      <c r="E89" s="203"/>
      <c r="F89" s="203" t="s">
        <v>163</v>
      </c>
      <c r="G89" s="203"/>
      <c r="H89" s="255">
        <v>0</v>
      </c>
      <c r="I89" s="213">
        <v>0</v>
      </c>
      <c r="J89" s="213">
        <f t="shared" si="10"/>
        <v>0</v>
      </c>
      <c r="K89" s="212">
        <f t="shared" si="11"/>
        <v>0</v>
      </c>
    </row>
    <row r="90" spans="1:11" x14ac:dyDescent="0.25">
      <c r="A90" s="203"/>
      <c r="B90" s="203"/>
      <c r="C90" s="203"/>
      <c r="D90" s="203"/>
      <c r="E90" s="203" t="s">
        <v>164</v>
      </c>
      <c r="F90" s="203"/>
      <c r="G90" s="203"/>
      <c r="H90" s="254">
        <f>ROUND(SUM(H73:H81)+SUM(H86:H89),5)</f>
        <v>207196.89</v>
      </c>
      <c r="I90" s="211">
        <f>ROUND(SUM(I73:I81)+SUM(I86:I89),5)</f>
        <v>404370.88</v>
      </c>
      <c r="J90" s="211">
        <f t="shared" si="10"/>
        <v>-197173.99</v>
      </c>
      <c r="K90" s="210">
        <f t="shared" si="11"/>
        <v>0.51239000000000001</v>
      </c>
    </row>
    <row r="91" spans="1:11" x14ac:dyDescent="0.25">
      <c r="A91" s="203"/>
      <c r="B91" s="203"/>
      <c r="C91" s="203"/>
      <c r="D91" s="203"/>
      <c r="E91" s="203" t="s">
        <v>165</v>
      </c>
      <c r="F91" s="203"/>
      <c r="G91" s="203"/>
      <c r="H91" s="254"/>
      <c r="I91" s="211"/>
      <c r="J91" s="211"/>
      <c r="K91" s="210"/>
    </row>
    <row r="92" spans="1:11" x14ac:dyDescent="0.25">
      <c r="A92" s="203"/>
      <c r="B92" s="203"/>
      <c r="C92" s="203"/>
      <c r="D92" s="203"/>
      <c r="E92" s="203"/>
      <c r="F92" s="203" t="s">
        <v>166</v>
      </c>
      <c r="G92" s="203"/>
      <c r="H92" s="254">
        <v>300</v>
      </c>
      <c r="I92" s="211">
        <v>1415</v>
      </c>
      <c r="J92" s="211">
        <f>ROUND((H92-I92),5)</f>
        <v>-1115</v>
      </c>
      <c r="K92" s="210">
        <f>ROUND(IF(I92=0, IF(H92=0, 0, 1), H92/I92),5)</f>
        <v>0.21201</v>
      </c>
    </row>
    <row r="93" spans="1:11" x14ac:dyDescent="0.25">
      <c r="A93" s="203"/>
      <c r="B93" s="203"/>
      <c r="C93" s="203"/>
      <c r="D93" s="203"/>
      <c r="E93" s="203"/>
      <c r="F93" s="203" t="s">
        <v>176</v>
      </c>
      <c r="G93" s="203"/>
      <c r="H93" s="254"/>
      <c r="I93" s="211"/>
      <c r="J93" s="211"/>
      <c r="K93" s="210"/>
    </row>
    <row r="94" spans="1:11" x14ac:dyDescent="0.25">
      <c r="A94" s="203"/>
      <c r="B94" s="203"/>
      <c r="C94" s="203"/>
      <c r="D94" s="203"/>
      <c r="E94" s="203"/>
      <c r="F94" s="203"/>
      <c r="G94" s="203" t="s">
        <v>177</v>
      </c>
      <c r="H94" s="254">
        <v>137.87</v>
      </c>
      <c r="I94" s="211">
        <v>600</v>
      </c>
      <c r="J94" s="211">
        <f>ROUND((H94-I94),5)</f>
        <v>-462.13</v>
      </c>
      <c r="K94" s="210">
        <f>ROUND(IF(I94=0, IF(H94=0, 0, 1), H94/I94),5)</f>
        <v>0.22978000000000001</v>
      </c>
    </row>
    <row r="95" spans="1:11" ht="15.75" thickBot="1" x14ac:dyDescent="0.3">
      <c r="A95" s="203"/>
      <c r="B95" s="203"/>
      <c r="C95" s="203"/>
      <c r="D95" s="203"/>
      <c r="E95" s="203"/>
      <c r="F95" s="203"/>
      <c r="G95" s="203" t="s">
        <v>178</v>
      </c>
      <c r="H95" s="255">
        <v>1490.13</v>
      </c>
      <c r="I95" s="213">
        <v>2500</v>
      </c>
      <c r="J95" s="213">
        <f>ROUND((H95-I95),5)</f>
        <v>-1009.87</v>
      </c>
      <c r="K95" s="212">
        <f>ROUND(IF(I95=0, IF(H95=0, 0, 1), H95/I95),5)</f>
        <v>0.59604999999999997</v>
      </c>
    </row>
    <row r="96" spans="1:11" x14ac:dyDescent="0.25">
      <c r="A96" s="203"/>
      <c r="B96" s="203"/>
      <c r="C96" s="203"/>
      <c r="D96" s="203"/>
      <c r="E96" s="203"/>
      <c r="F96" s="203" t="s">
        <v>180</v>
      </c>
      <c r="G96" s="203"/>
      <c r="H96" s="254">
        <f>ROUND(SUM(H93:H95),5)</f>
        <v>1628</v>
      </c>
      <c r="I96" s="211">
        <f>ROUND(SUM(I93:I95),5)</f>
        <v>3100</v>
      </c>
      <c r="J96" s="211">
        <f>ROUND((H96-I96),5)</f>
        <v>-1472</v>
      </c>
      <c r="K96" s="210">
        <f>ROUND(IF(I96=0, IF(H96=0, 0, 1), H96/I96),5)</f>
        <v>0.52515999999999996</v>
      </c>
    </row>
    <row r="97" spans="1:11" x14ac:dyDescent="0.25">
      <c r="A97" s="203"/>
      <c r="B97" s="203"/>
      <c r="C97" s="203"/>
      <c r="D97" s="203"/>
      <c r="E97" s="203"/>
      <c r="F97" s="203" t="s">
        <v>181</v>
      </c>
      <c r="G97" s="203"/>
      <c r="H97" s="254">
        <v>0</v>
      </c>
      <c r="I97" s="211">
        <v>11000</v>
      </c>
      <c r="J97" s="211">
        <f>ROUND((H97-I97),5)</f>
        <v>-11000</v>
      </c>
      <c r="K97" s="210">
        <f>ROUND(IF(I97=0, IF(H97=0, 0, 1), H97/I97),5)</f>
        <v>0</v>
      </c>
    </row>
    <row r="98" spans="1:11" x14ac:dyDescent="0.25">
      <c r="A98" s="203"/>
      <c r="B98" s="203"/>
      <c r="C98" s="203"/>
      <c r="D98" s="203"/>
      <c r="E98" s="203"/>
      <c r="F98" s="203" t="s">
        <v>183</v>
      </c>
      <c r="G98" s="203"/>
      <c r="H98" s="254">
        <v>389.11</v>
      </c>
      <c r="I98" s="211">
        <v>330.93</v>
      </c>
      <c r="J98" s="211">
        <f>ROUND((H98-I98),5)</f>
        <v>58.18</v>
      </c>
      <c r="K98" s="210">
        <f>ROUND(IF(I98=0, IF(H98=0, 0, 1), H98/I98),5)</f>
        <v>1.17581</v>
      </c>
    </row>
    <row r="99" spans="1:11" x14ac:dyDescent="0.25">
      <c r="A99" s="203"/>
      <c r="B99" s="203"/>
      <c r="C99" s="203"/>
      <c r="D99" s="203"/>
      <c r="E99" s="203"/>
      <c r="F99" s="203" t="s">
        <v>184</v>
      </c>
      <c r="G99" s="203"/>
      <c r="H99" s="211">
        <v>0</v>
      </c>
      <c r="I99" s="211"/>
      <c r="J99" s="211"/>
      <c r="K99" s="210"/>
    </row>
    <row r="100" spans="1:11" ht="15.75" thickBot="1" x14ac:dyDescent="0.3">
      <c r="A100" s="203"/>
      <c r="B100" s="203"/>
      <c r="C100" s="203"/>
      <c r="D100" s="203"/>
      <c r="E100" s="203"/>
      <c r="F100" s="203" t="s">
        <v>189</v>
      </c>
      <c r="G100" s="203"/>
      <c r="H100" s="255">
        <v>991.08</v>
      </c>
      <c r="I100" s="213">
        <v>3221.5</v>
      </c>
      <c r="J100" s="213">
        <f>ROUND((H100-I100),5)</f>
        <v>-2230.42</v>
      </c>
      <c r="K100" s="212">
        <f>ROUND(IF(I100=0, IF(H100=0, 0, 1), H100/I100),5)</f>
        <v>0.30764999999999998</v>
      </c>
    </row>
    <row r="101" spans="1:11" x14ac:dyDescent="0.25">
      <c r="A101" s="203"/>
      <c r="B101" s="203"/>
      <c r="C101" s="203"/>
      <c r="D101" s="203"/>
      <c r="E101" s="203" t="s">
        <v>190</v>
      </c>
      <c r="F101" s="203"/>
      <c r="G101" s="203"/>
      <c r="H101" s="254">
        <f>ROUND(SUM(H91:H92)+SUM(H96:H100),5)</f>
        <v>3308.19</v>
      </c>
      <c r="I101" s="211">
        <f>ROUND(SUM(I91:I92)+SUM(I96:I100),5)</f>
        <v>19067.43</v>
      </c>
      <c r="J101" s="211">
        <f>ROUND((H101-I101),5)</f>
        <v>-15759.24</v>
      </c>
      <c r="K101" s="210">
        <f>ROUND(IF(I101=0, IF(H101=0, 0, 1), H101/I101),5)</f>
        <v>0.17349999999999999</v>
      </c>
    </row>
    <row r="102" spans="1:11" x14ac:dyDescent="0.25">
      <c r="A102" s="203"/>
      <c r="B102" s="203"/>
      <c r="C102" s="203"/>
      <c r="D102" s="203"/>
      <c r="E102" s="203" t="s">
        <v>191</v>
      </c>
      <c r="F102" s="203"/>
      <c r="G102" s="203"/>
      <c r="H102" s="254"/>
      <c r="I102" s="211"/>
      <c r="J102" s="211"/>
      <c r="K102" s="210"/>
    </row>
    <row r="103" spans="1:11" x14ac:dyDescent="0.25">
      <c r="A103" s="203"/>
      <c r="B103" s="203"/>
      <c r="C103" s="203"/>
      <c r="D103" s="203"/>
      <c r="E103" s="203"/>
      <c r="F103" s="203" t="s">
        <v>192</v>
      </c>
      <c r="G103" s="203"/>
      <c r="H103" s="254">
        <v>205004.05</v>
      </c>
      <c r="I103" s="211">
        <v>213480</v>
      </c>
      <c r="J103" s="211">
        <f t="shared" ref="J103:J112" si="12">ROUND((H103-I103),5)</f>
        <v>-8475.9500000000007</v>
      </c>
      <c r="K103" s="210">
        <f t="shared" ref="K103:K112" si="13">ROUND(IF(I103=0, IF(H103=0, 0, 1), H103/I103),5)</f>
        <v>0.96030000000000004</v>
      </c>
    </row>
    <row r="104" spans="1:11" x14ac:dyDescent="0.25">
      <c r="A104" s="203"/>
      <c r="B104" s="203"/>
      <c r="C104" s="203"/>
      <c r="D104" s="203"/>
      <c r="E104" s="203"/>
      <c r="F104" s="203" t="s">
        <v>193</v>
      </c>
      <c r="G104" s="203"/>
      <c r="H104" s="254">
        <v>26500.03</v>
      </c>
      <c r="I104" s="211">
        <v>63550</v>
      </c>
      <c r="J104" s="211">
        <f t="shared" si="12"/>
        <v>-37049.97</v>
      </c>
      <c r="K104" s="210">
        <f t="shared" si="13"/>
        <v>0.41699000000000003</v>
      </c>
    </row>
    <row r="105" spans="1:11" x14ac:dyDescent="0.25">
      <c r="A105" s="203"/>
      <c r="B105" s="203"/>
      <c r="C105" s="203"/>
      <c r="D105" s="203"/>
      <c r="E105" s="203"/>
      <c r="F105" s="203" t="s">
        <v>194</v>
      </c>
      <c r="G105" s="203"/>
      <c r="H105" s="254">
        <v>0</v>
      </c>
      <c r="I105" s="211">
        <v>66000</v>
      </c>
      <c r="J105" s="211">
        <f t="shared" si="12"/>
        <v>-66000</v>
      </c>
      <c r="K105" s="210">
        <f t="shared" si="13"/>
        <v>0</v>
      </c>
    </row>
    <row r="106" spans="1:11" x14ac:dyDescent="0.25">
      <c r="A106" s="203"/>
      <c r="B106" s="203"/>
      <c r="C106" s="203"/>
      <c r="D106" s="203"/>
      <c r="E106" s="203"/>
      <c r="F106" s="203" t="s">
        <v>195</v>
      </c>
      <c r="G106" s="203"/>
      <c r="H106" s="254">
        <v>469.71</v>
      </c>
      <c r="I106" s="211">
        <v>18648</v>
      </c>
      <c r="J106" s="211">
        <f t="shared" si="12"/>
        <v>-18178.29</v>
      </c>
      <c r="K106" s="210">
        <f t="shared" si="13"/>
        <v>2.5190000000000001E-2</v>
      </c>
    </row>
    <row r="107" spans="1:11" x14ac:dyDescent="0.25">
      <c r="A107" s="203"/>
      <c r="B107" s="203"/>
      <c r="C107" s="203"/>
      <c r="D107" s="203"/>
      <c r="E107" s="203"/>
      <c r="F107" s="203" t="s">
        <v>196</v>
      </c>
      <c r="G107" s="203"/>
      <c r="H107" s="254">
        <v>54904.11</v>
      </c>
      <c r="I107" s="211">
        <v>44182.8</v>
      </c>
      <c r="J107" s="211">
        <f t="shared" si="12"/>
        <v>10721.31</v>
      </c>
      <c r="K107" s="210">
        <f t="shared" si="13"/>
        <v>1.2426600000000001</v>
      </c>
    </row>
    <row r="108" spans="1:11" x14ac:dyDescent="0.25">
      <c r="A108" s="203"/>
      <c r="B108" s="203"/>
      <c r="C108" s="203"/>
      <c r="D108" s="203"/>
      <c r="E108" s="203"/>
      <c r="F108" s="203" t="s">
        <v>197</v>
      </c>
      <c r="G108" s="203"/>
      <c r="H108" s="254">
        <v>10605.95</v>
      </c>
      <c r="I108" s="211">
        <v>5150.1000000000004</v>
      </c>
      <c r="J108" s="211">
        <f t="shared" si="12"/>
        <v>5455.85</v>
      </c>
      <c r="K108" s="210">
        <f t="shared" si="13"/>
        <v>2.0593699999999999</v>
      </c>
    </row>
    <row r="109" spans="1:11" x14ac:dyDescent="0.25">
      <c r="A109" s="203"/>
      <c r="B109" s="203"/>
      <c r="C109" s="203"/>
      <c r="D109" s="203"/>
      <c r="E109" s="203"/>
      <c r="F109" s="203" t="s">
        <v>198</v>
      </c>
      <c r="G109" s="203"/>
      <c r="H109" s="254">
        <v>52905.16</v>
      </c>
      <c r="I109" s="211">
        <v>70296.179999999993</v>
      </c>
      <c r="J109" s="211">
        <f t="shared" si="12"/>
        <v>-17391.02</v>
      </c>
      <c r="K109" s="210">
        <f t="shared" si="13"/>
        <v>0.75260000000000005</v>
      </c>
    </row>
    <row r="110" spans="1:11" x14ac:dyDescent="0.25">
      <c r="A110" s="203"/>
      <c r="B110" s="203"/>
      <c r="C110" s="203"/>
      <c r="D110" s="203"/>
      <c r="E110" s="203"/>
      <c r="F110" s="203" t="s">
        <v>199</v>
      </c>
      <c r="G110" s="203"/>
      <c r="H110" s="254">
        <v>517.66</v>
      </c>
      <c r="I110" s="211">
        <v>410.4</v>
      </c>
      <c r="J110" s="211">
        <f t="shared" si="12"/>
        <v>107.26</v>
      </c>
      <c r="K110" s="210">
        <f t="shared" si="13"/>
        <v>1.26135</v>
      </c>
    </row>
    <row r="111" spans="1:11" x14ac:dyDescent="0.25">
      <c r="A111" s="203"/>
      <c r="B111" s="203"/>
      <c r="C111" s="203"/>
      <c r="D111" s="203"/>
      <c r="E111" s="203"/>
      <c r="F111" s="203" t="s">
        <v>200</v>
      </c>
      <c r="G111" s="203"/>
      <c r="H111" s="254">
        <v>1097.01</v>
      </c>
      <c r="I111" s="211">
        <v>1618.24</v>
      </c>
      <c r="J111" s="211">
        <f t="shared" si="12"/>
        <v>-521.23</v>
      </c>
      <c r="K111" s="210">
        <f t="shared" si="13"/>
        <v>0.67789999999999995</v>
      </c>
    </row>
    <row r="112" spans="1:11" x14ac:dyDescent="0.25">
      <c r="A112" s="203"/>
      <c r="B112" s="203"/>
      <c r="C112" s="203"/>
      <c r="D112" s="203"/>
      <c r="E112" s="203"/>
      <c r="F112" s="203" t="s">
        <v>201</v>
      </c>
      <c r="G112" s="203"/>
      <c r="H112" s="254">
        <v>42771.72</v>
      </c>
      <c r="I112" s="211">
        <v>6000</v>
      </c>
      <c r="J112" s="211">
        <f t="shared" si="12"/>
        <v>36771.72</v>
      </c>
      <c r="K112" s="210">
        <f t="shared" si="13"/>
        <v>7.1286199999999997</v>
      </c>
    </row>
    <row r="113" spans="1:11" x14ac:dyDescent="0.25">
      <c r="A113" s="203"/>
      <c r="B113" s="203"/>
      <c r="C113" s="203"/>
      <c r="D113" s="203"/>
      <c r="E113" s="203"/>
      <c r="F113" s="203" t="s">
        <v>202</v>
      </c>
      <c r="G113" s="203"/>
      <c r="H113" s="254"/>
      <c r="I113" s="211"/>
      <c r="J113" s="211"/>
      <c r="K113" s="210"/>
    </row>
    <row r="114" spans="1:11" x14ac:dyDescent="0.25">
      <c r="A114" s="203"/>
      <c r="B114" s="203"/>
      <c r="C114" s="203"/>
      <c r="D114" s="203"/>
      <c r="E114" s="203"/>
      <c r="F114" s="203"/>
      <c r="G114" s="203" t="s">
        <v>203</v>
      </c>
      <c r="H114" s="254">
        <v>8000</v>
      </c>
      <c r="I114" s="211">
        <v>8625</v>
      </c>
      <c r="J114" s="211">
        <f t="shared" ref="J114:J119" si="14">ROUND((H114-I114),5)</f>
        <v>-625</v>
      </c>
      <c r="K114" s="210">
        <f t="shared" ref="K114:K119" si="15">ROUND(IF(I114=0, IF(H114=0, 0, 1), H114/I114),5)</f>
        <v>0.92754000000000003</v>
      </c>
    </row>
    <row r="115" spans="1:11" x14ac:dyDescent="0.25">
      <c r="A115" s="203"/>
      <c r="B115" s="203"/>
      <c r="C115" s="203"/>
      <c r="D115" s="203"/>
      <c r="E115" s="203"/>
      <c r="F115" s="203"/>
      <c r="G115" s="203" t="s">
        <v>204</v>
      </c>
      <c r="H115" s="254">
        <v>3213</v>
      </c>
      <c r="I115" s="211">
        <v>15304</v>
      </c>
      <c r="J115" s="211">
        <f t="shared" si="14"/>
        <v>-12091</v>
      </c>
      <c r="K115" s="210">
        <f t="shared" si="15"/>
        <v>0.20995</v>
      </c>
    </row>
    <row r="116" spans="1:11" x14ac:dyDescent="0.25">
      <c r="A116" s="203"/>
      <c r="B116" s="203"/>
      <c r="C116" s="203"/>
      <c r="D116" s="203"/>
      <c r="E116" s="203"/>
      <c r="F116" s="203"/>
      <c r="G116" s="203" t="s">
        <v>205</v>
      </c>
      <c r="H116" s="254">
        <v>0</v>
      </c>
      <c r="I116" s="211">
        <v>1625</v>
      </c>
      <c r="J116" s="211">
        <f t="shared" si="14"/>
        <v>-1625</v>
      </c>
      <c r="K116" s="210">
        <f t="shared" si="15"/>
        <v>0</v>
      </c>
    </row>
    <row r="117" spans="1:11" x14ac:dyDescent="0.25">
      <c r="A117" s="203"/>
      <c r="B117" s="203"/>
      <c r="C117" s="203"/>
      <c r="D117" s="203"/>
      <c r="E117" s="203"/>
      <c r="F117" s="203"/>
      <c r="G117" s="203" t="s">
        <v>206</v>
      </c>
      <c r="H117" s="254">
        <v>6257.04</v>
      </c>
      <c r="I117" s="211">
        <v>21413.33</v>
      </c>
      <c r="J117" s="211">
        <f t="shared" si="14"/>
        <v>-15156.29</v>
      </c>
      <c r="K117" s="210">
        <f t="shared" si="15"/>
        <v>0.29220000000000002</v>
      </c>
    </row>
    <row r="118" spans="1:11" x14ac:dyDescent="0.25">
      <c r="A118" s="203"/>
      <c r="B118" s="203"/>
      <c r="C118" s="203"/>
      <c r="D118" s="203"/>
      <c r="E118" s="203"/>
      <c r="F118" s="203"/>
      <c r="G118" s="203" t="s">
        <v>207</v>
      </c>
      <c r="H118" s="254">
        <v>49962.34</v>
      </c>
      <c r="I118" s="211">
        <v>60770</v>
      </c>
      <c r="J118" s="211">
        <f t="shared" si="14"/>
        <v>-10807.66</v>
      </c>
      <c r="K118" s="210">
        <f t="shared" si="15"/>
        <v>0.82215000000000005</v>
      </c>
    </row>
    <row r="119" spans="1:11" x14ac:dyDescent="0.25">
      <c r="A119" s="203"/>
      <c r="B119" s="203"/>
      <c r="C119" s="203"/>
      <c r="D119" s="203"/>
      <c r="E119" s="203"/>
      <c r="F119" s="203"/>
      <c r="G119" s="203" t="s">
        <v>208</v>
      </c>
      <c r="H119" s="254">
        <v>78</v>
      </c>
      <c r="I119" s="211">
        <v>1229</v>
      </c>
      <c r="J119" s="211">
        <f t="shared" si="14"/>
        <v>-1151</v>
      </c>
      <c r="K119" s="210">
        <f t="shared" si="15"/>
        <v>6.3469999999999999E-2</v>
      </c>
    </row>
    <row r="120" spans="1:11" ht="15.75" thickBot="1" x14ac:dyDescent="0.3">
      <c r="A120" s="203"/>
      <c r="B120" s="203"/>
      <c r="C120" s="203"/>
      <c r="D120" s="203"/>
      <c r="E120" s="203"/>
      <c r="F120" s="203"/>
      <c r="G120" s="203" t="s">
        <v>786</v>
      </c>
      <c r="H120" s="255">
        <v>2680</v>
      </c>
      <c r="I120" s="213"/>
      <c r="J120" s="213"/>
      <c r="K120" s="212"/>
    </row>
    <row r="121" spans="1:11" x14ac:dyDescent="0.25">
      <c r="A121" s="203"/>
      <c r="B121" s="203"/>
      <c r="C121" s="203"/>
      <c r="D121" s="203"/>
      <c r="E121" s="203"/>
      <c r="F121" s="203" t="s">
        <v>209</v>
      </c>
      <c r="G121" s="203"/>
      <c r="H121" s="254">
        <f>ROUND(SUM(H113:H120),5)</f>
        <v>70190.38</v>
      </c>
      <c r="I121" s="211">
        <f>ROUND(SUM(I113:I120),5)</f>
        <v>108966.33</v>
      </c>
      <c r="J121" s="211">
        <f>ROUND((H121-I121),5)</f>
        <v>-38775.949999999997</v>
      </c>
      <c r="K121" s="210">
        <f>ROUND(IF(I121=0, IF(H121=0, 0, 1), H121/I121),5)</f>
        <v>0.64415</v>
      </c>
    </row>
    <row r="122" spans="1:11" x14ac:dyDescent="0.25">
      <c r="A122" s="203"/>
      <c r="B122" s="203"/>
      <c r="C122" s="203"/>
      <c r="D122" s="203"/>
      <c r="E122" s="203"/>
      <c r="F122" s="203" t="s">
        <v>210</v>
      </c>
      <c r="G122" s="203"/>
      <c r="H122" s="254"/>
      <c r="I122" s="211"/>
      <c r="J122" s="211"/>
      <c r="K122" s="210"/>
    </row>
    <row r="123" spans="1:11" ht="15.75" thickBot="1" x14ac:dyDescent="0.3">
      <c r="A123" s="203"/>
      <c r="B123" s="203"/>
      <c r="C123" s="203"/>
      <c r="D123" s="203"/>
      <c r="E123" s="203"/>
      <c r="F123" s="203"/>
      <c r="G123" s="203" t="s">
        <v>211</v>
      </c>
      <c r="H123" s="255">
        <v>5162.6899999999996</v>
      </c>
      <c r="I123" s="213">
        <v>7811.88</v>
      </c>
      <c r="J123" s="213">
        <f>ROUND((H123-I123),5)</f>
        <v>-2649.19</v>
      </c>
      <c r="K123" s="212">
        <f>ROUND(IF(I123=0, IF(H123=0, 0, 1), H123/I123),5)</f>
        <v>0.66088000000000002</v>
      </c>
    </row>
    <row r="124" spans="1:11" x14ac:dyDescent="0.25">
      <c r="A124" s="203"/>
      <c r="B124" s="203"/>
      <c r="C124" s="203"/>
      <c r="D124" s="203"/>
      <c r="E124" s="203"/>
      <c r="F124" s="203" t="s">
        <v>212</v>
      </c>
      <c r="G124" s="203"/>
      <c r="H124" s="254">
        <f>ROUND(SUM(H122:H123),5)</f>
        <v>5162.6899999999996</v>
      </c>
      <c r="I124" s="211">
        <f>ROUND(SUM(I122:I123),5)</f>
        <v>7811.88</v>
      </c>
      <c r="J124" s="211">
        <f>ROUND((H124-I124),5)</f>
        <v>-2649.19</v>
      </c>
      <c r="K124" s="210">
        <f>ROUND(IF(I124=0, IF(H124=0, 0, 1), H124/I124),5)</f>
        <v>0.66088000000000002</v>
      </c>
    </row>
    <row r="125" spans="1:11" x14ac:dyDescent="0.25">
      <c r="A125" s="203"/>
      <c r="B125" s="203"/>
      <c r="C125" s="203"/>
      <c r="D125" s="203"/>
      <c r="E125" s="203"/>
      <c r="F125" s="203" t="s">
        <v>213</v>
      </c>
      <c r="G125" s="203"/>
      <c r="H125" s="254"/>
      <c r="I125" s="211"/>
      <c r="J125" s="211"/>
      <c r="K125" s="210"/>
    </row>
    <row r="126" spans="1:11" x14ac:dyDescent="0.25">
      <c r="A126" s="203"/>
      <c r="B126" s="203"/>
      <c r="C126" s="203"/>
      <c r="D126" s="203"/>
      <c r="E126" s="203"/>
      <c r="F126" s="203"/>
      <c r="G126" s="203" t="s">
        <v>214</v>
      </c>
      <c r="H126" s="254">
        <v>8.41</v>
      </c>
      <c r="I126" s="211">
        <v>965.69</v>
      </c>
      <c r="J126" s="211">
        <f t="shared" ref="J126:J135" si="16">ROUND((H126-I126),5)</f>
        <v>-957.28</v>
      </c>
      <c r="K126" s="210">
        <f t="shared" ref="K126:K135" si="17">ROUND(IF(I126=0, IF(H126=0, 0, 1), H126/I126),5)</f>
        <v>8.7100000000000007E-3</v>
      </c>
    </row>
    <row r="127" spans="1:11" x14ac:dyDescent="0.25">
      <c r="A127" s="203"/>
      <c r="B127" s="203"/>
      <c r="C127" s="203"/>
      <c r="D127" s="203"/>
      <c r="E127" s="203"/>
      <c r="F127" s="203"/>
      <c r="G127" s="203" t="s">
        <v>794</v>
      </c>
      <c r="H127" s="254">
        <v>0</v>
      </c>
      <c r="I127" s="211">
        <v>0</v>
      </c>
      <c r="J127" s="211">
        <f t="shared" si="16"/>
        <v>0</v>
      </c>
      <c r="K127" s="210">
        <f t="shared" si="17"/>
        <v>0</v>
      </c>
    </row>
    <row r="128" spans="1:11" x14ac:dyDescent="0.25">
      <c r="A128" s="203"/>
      <c r="B128" s="203"/>
      <c r="C128" s="203"/>
      <c r="D128" s="203"/>
      <c r="E128" s="203"/>
      <c r="F128" s="203"/>
      <c r="G128" s="203" t="s">
        <v>215</v>
      </c>
      <c r="H128" s="254">
        <v>4672.8599999999997</v>
      </c>
      <c r="I128" s="211">
        <v>1136.81</v>
      </c>
      <c r="J128" s="211">
        <f t="shared" si="16"/>
        <v>3536.05</v>
      </c>
      <c r="K128" s="210">
        <f t="shared" si="17"/>
        <v>4.1105</v>
      </c>
    </row>
    <row r="129" spans="1:11" x14ac:dyDescent="0.25">
      <c r="A129" s="203"/>
      <c r="B129" s="203"/>
      <c r="C129" s="203"/>
      <c r="D129" s="203"/>
      <c r="E129" s="203"/>
      <c r="F129" s="203"/>
      <c r="G129" s="203" t="s">
        <v>216</v>
      </c>
      <c r="H129" s="254">
        <v>58.07</v>
      </c>
      <c r="I129" s="211">
        <v>522.4</v>
      </c>
      <c r="J129" s="211">
        <f t="shared" si="16"/>
        <v>-464.33</v>
      </c>
      <c r="K129" s="210">
        <f t="shared" si="17"/>
        <v>0.11115999999999999</v>
      </c>
    </row>
    <row r="130" spans="1:11" x14ac:dyDescent="0.25">
      <c r="A130" s="203"/>
      <c r="B130" s="203"/>
      <c r="C130" s="203"/>
      <c r="D130" s="203"/>
      <c r="E130" s="203"/>
      <c r="F130" s="203"/>
      <c r="G130" s="203" t="s">
        <v>217</v>
      </c>
      <c r="H130" s="254">
        <v>296.48</v>
      </c>
      <c r="I130" s="211">
        <v>490.36</v>
      </c>
      <c r="J130" s="211">
        <f t="shared" si="16"/>
        <v>-193.88</v>
      </c>
      <c r="K130" s="210">
        <f t="shared" si="17"/>
        <v>0.60462000000000005</v>
      </c>
    </row>
    <row r="131" spans="1:11" ht="15.75" thickBot="1" x14ac:dyDescent="0.3">
      <c r="A131" s="203"/>
      <c r="B131" s="203"/>
      <c r="C131" s="203"/>
      <c r="D131" s="203"/>
      <c r="E131" s="203"/>
      <c r="F131" s="203"/>
      <c r="G131" s="203" t="s">
        <v>218</v>
      </c>
      <c r="H131" s="255">
        <v>345.36</v>
      </c>
      <c r="I131" s="213">
        <v>0</v>
      </c>
      <c r="J131" s="213">
        <f t="shared" si="16"/>
        <v>345.36</v>
      </c>
      <c r="K131" s="212">
        <f t="shared" si="17"/>
        <v>1</v>
      </c>
    </row>
    <row r="132" spans="1:11" x14ac:dyDescent="0.25">
      <c r="A132" s="203"/>
      <c r="B132" s="203"/>
      <c r="C132" s="203"/>
      <c r="D132" s="203"/>
      <c r="E132" s="203"/>
      <c r="F132" s="203" t="s">
        <v>219</v>
      </c>
      <c r="G132" s="203"/>
      <c r="H132" s="254">
        <f>ROUND(SUM(H125:H131),5)</f>
        <v>5381.18</v>
      </c>
      <c r="I132" s="211">
        <f>ROUND(SUM(I125:I131),5)</f>
        <v>3115.26</v>
      </c>
      <c r="J132" s="211">
        <f t="shared" si="16"/>
        <v>2265.92</v>
      </c>
      <c r="K132" s="210">
        <f t="shared" si="17"/>
        <v>1.72736</v>
      </c>
    </row>
    <row r="133" spans="1:11" x14ac:dyDescent="0.25">
      <c r="A133" s="203"/>
      <c r="B133" s="203"/>
      <c r="C133" s="203"/>
      <c r="D133" s="203"/>
      <c r="E133" s="203"/>
      <c r="F133" s="203" t="s">
        <v>220</v>
      </c>
      <c r="G133" s="203"/>
      <c r="H133" s="254">
        <v>1390.61</v>
      </c>
      <c r="I133" s="211">
        <v>4504.7700000000004</v>
      </c>
      <c r="J133" s="211">
        <f t="shared" si="16"/>
        <v>-3114.16</v>
      </c>
      <c r="K133" s="210">
        <f t="shared" si="17"/>
        <v>0.30869999999999997</v>
      </c>
    </row>
    <row r="134" spans="1:11" x14ac:dyDescent="0.25">
      <c r="A134" s="203"/>
      <c r="B134" s="203"/>
      <c r="C134" s="203"/>
      <c r="D134" s="203"/>
      <c r="E134" s="203"/>
      <c r="F134" s="203" t="s">
        <v>221</v>
      </c>
      <c r="G134" s="203"/>
      <c r="H134" s="254">
        <v>0</v>
      </c>
      <c r="I134" s="211">
        <v>460.63</v>
      </c>
      <c r="J134" s="211">
        <f t="shared" si="16"/>
        <v>-460.63</v>
      </c>
      <c r="K134" s="210">
        <f t="shared" si="17"/>
        <v>0</v>
      </c>
    </row>
    <row r="135" spans="1:11" x14ac:dyDescent="0.25">
      <c r="A135" s="203"/>
      <c r="B135" s="203"/>
      <c r="C135" s="203"/>
      <c r="D135" s="203"/>
      <c r="E135" s="203"/>
      <c r="F135" s="203" t="s">
        <v>222</v>
      </c>
      <c r="G135" s="203"/>
      <c r="H135" s="254">
        <v>1436</v>
      </c>
      <c r="I135" s="211">
        <v>2344</v>
      </c>
      <c r="J135" s="211">
        <f t="shared" si="16"/>
        <v>-908</v>
      </c>
      <c r="K135" s="210">
        <f t="shared" si="17"/>
        <v>0.61263000000000001</v>
      </c>
    </row>
    <row r="136" spans="1:11" x14ac:dyDescent="0.25">
      <c r="A136" s="203"/>
      <c r="B136" s="203"/>
      <c r="C136" s="203"/>
      <c r="D136" s="203"/>
      <c r="E136" s="203"/>
      <c r="F136" s="203" t="s">
        <v>223</v>
      </c>
      <c r="G136" s="203"/>
      <c r="H136" s="254"/>
      <c r="I136" s="211"/>
      <c r="J136" s="211"/>
      <c r="K136" s="210"/>
    </row>
    <row r="137" spans="1:11" x14ac:dyDescent="0.25">
      <c r="A137" s="203"/>
      <c r="B137" s="203"/>
      <c r="C137" s="203"/>
      <c r="D137" s="203"/>
      <c r="E137" s="203"/>
      <c r="F137" s="203"/>
      <c r="G137" s="203" t="s">
        <v>224</v>
      </c>
      <c r="H137" s="254">
        <v>285.75</v>
      </c>
      <c r="I137" s="211">
        <v>320.5</v>
      </c>
      <c r="J137" s="211">
        <f t="shared" ref="J137:J144" si="18">ROUND((H137-I137),5)</f>
        <v>-34.75</v>
      </c>
      <c r="K137" s="210">
        <f t="shared" ref="K137:K144" si="19">ROUND(IF(I137=0, IF(H137=0, 0, 1), H137/I137),5)</f>
        <v>0.89158000000000004</v>
      </c>
    </row>
    <row r="138" spans="1:11" ht="15.75" thickBot="1" x14ac:dyDescent="0.3">
      <c r="A138" s="203"/>
      <c r="B138" s="203"/>
      <c r="C138" s="203"/>
      <c r="D138" s="203"/>
      <c r="E138" s="203"/>
      <c r="F138" s="203"/>
      <c r="G138" s="203" t="s">
        <v>225</v>
      </c>
      <c r="H138" s="255">
        <v>30669.48</v>
      </c>
      <c r="I138" s="213">
        <v>42921.39</v>
      </c>
      <c r="J138" s="213">
        <f t="shared" si="18"/>
        <v>-12251.91</v>
      </c>
      <c r="K138" s="212">
        <f t="shared" si="19"/>
        <v>0.71455000000000002</v>
      </c>
    </row>
    <row r="139" spans="1:11" x14ac:dyDescent="0.25">
      <c r="A139" s="203"/>
      <c r="B139" s="203"/>
      <c r="C139" s="203"/>
      <c r="D139" s="203"/>
      <c r="E139" s="203"/>
      <c r="F139" s="203" t="s">
        <v>227</v>
      </c>
      <c r="G139" s="203"/>
      <c r="H139" s="254">
        <f>ROUND(SUM(H136:H138),5)</f>
        <v>30955.23</v>
      </c>
      <c r="I139" s="211">
        <f>ROUND(SUM(I136:I138),5)</f>
        <v>43241.89</v>
      </c>
      <c r="J139" s="211">
        <f t="shared" si="18"/>
        <v>-12286.66</v>
      </c>
      <c r="K139" s="210">
        <f t="shared" si="19"/>
        <v>0.71586000000000005</v>
      </c>
    </row>
    <row r="140" spans="1:11" x14ac:dyDescent="0.25">
      <c r="A140" s="203"/>
      <c r="B140" s="203"/>
      <c r="C140" s="203"/>
      <c r="D140" s="203"/>
      <c r="E140" s="203"/>
      <c r="F140" s="203" t="s">
        <v>228</v>
      </c>
      <c r="G140" s="203"/>
      <c r="H140" s="254">
        <v>0</v>
      </c>
      <c r="I140" s="211">
        <v>297.81</v>
      </c>
      <c r="J140" s="211">
        <f t="shared" si="18"/>
        <v>-297.81</v>
      </c>
      <c r="K140" s="210">
        <f t="shared" si="19"/>
        <v>0</v>
      </c>
    </row>
    <row r="141" spans="1:11" x14ac:dyDescent="0.25">
      <c r="A141" s="203"/>
      <c r="B141" s="203"/>
      <c r="C141" s="203"/>
      <c r="D141" s="203"/>
      <c r="E141" s="203"/>
      <c r="F141" s="203" t="s">
        <v>229</v>
      </c>
      <c r="G141" s="203"/>
      <c r="H141" s="254">
        <v>14221.16</v>
      </c>
      <c r="I141" s="211">
        <v>18466.14</v>
      </c>
      <c r="J141" s="211">
        <f t="shared" si="18"/>
        <v>-4244.9799999999996</v>
      </c>
      <c r="K141" s="210">
        <f t="shared" si="19"/>
        <v>0.77012000000000003</v>
      </c>
    </row>
    <row r="142" spans="1:11" x14ac:dyDescent="0.25">
      <c r="A142" s="203"/>
      <c r="B142" s="203"/>
      <c r="C142" s="203"/>
      <c r="D142" s="203"/>
      <c r="E142" s="203"/>
      <c r="F142" s="203" t="s">
        <v>230</v>
      </c>
      <c r="G142" s="203"/>
      <c r="H142" s="254">
        <v>4470.54</v>
      </c>
      <c r="I142" s="211">
        <v>2617.9299999999998</v>
      </c>
      <c r="J142" s="211">
        <f t="shared" si="18"/>
        <v>1852.61</v>
      </c>
      <c r="K142" s="210">
        <f t="shared" si="19"/>
        <v>1.70766</v>
      </c>
    </row>
    <row r="143" spans="1:11" x14ac:dyDescent="0.25">
      <c r="A143" s="203"/>
      <c r="B143" s="203"/>
      <c r="C143" s="203"/>
      <c r="D143" s="203"/>
      <c r="E143" s="203"/>
      <c r="F143" s="203" t="s">
        <v>231</v>
      </c>
      <c r="G143" s="203"/>
      <c r="H143" s="254">
        <v>8951.24</v>
      </c>
      <c r="I143" s="211">
        <v>4827.57</v>
      </c>
      <c r="J143" s="211">
        <f t="shared" si="18"/>
        <v>4123.67</v>
      </c>
      <c r="K143" s="210">
        <f t="shared" si="19"/>
        <v>1.85419</v>
      </c>
    </row>
    <row r="144" spans="1:11" x14ac:dyDescent="0.25">
      <c r="A144" s="203"/>
      <c r="B144" s="203"/>
      <c r="C144" s="203"/>
      <c r="D144" s="203"/>
      <c r="E144" s="203"/>
      <c r="F144" s="203" t="s">
        <v>232</v>
      </c>
      <c r="G144" s="203"/>
      <c r="H144" s="254">
        <v>0</v>
      </c>
      <c r="I144" s="211">
        <v>1500</v>
      </c>
      <c r="J144" s="211">
        <f t="shared" si="18"/>
        <v>-1500</v>
      </c>
      <c r="K144" s="210">
        <f t="shared" si="19"/>
        <v>0</v>
      </c>
    </row>
    <row r="145" spans="1:11" x14ac:dyDescent="0.25">
      <c r="A145" s="203"/>
      <c r="B145" s="203"/>
      <c r="C145" s="203"/>
      <c r="D145" s="203"/>
      <c r="E145" s="203"/>
      <c r="F145" s="203" t="s">
        <v>1621</v>
      </c>
      <c r="G145" s="203"/>
      <c r="H145" s="254">
        <v>199.6</v>
      </c>
      <c r="I145" s="211"/>
      <c r="J145" s="211"/>
      <c r="K145" s="210"/>
    </row>
    <row r="146" spans="1:11" x14ac:dyDescent="0.25">
      <c r="A146" s="203"/>
      <c r="B146" s="203"/>
      <c r="C146" s="203"/>
      <c r="D146" s="203"/>
      <c r="E146" s="203"/>
      <c r="F146" s="203" t="s">
        <v>233</v>
      </c>
      <c r="G146" s="203"/>
      <c r="H146" s="254">
        <v>14817.14</v>
      </c>
      <c r="I146" s="211">
        <v>14604.84</v>
      </c>
      <c r="J146" s="211">
        <f>ROUND((H146-I146),5)</f>
        <v>212.3</v>
      </c>
      <c r="K146" s="210">
        <f>ROUND(IF(I146=0, IF(H146=0, 0, 1), H146/I146),5)</f>
        <v>1.01454</v>
      </c>
    </row>
    <row r="147" spans="1:11" ht="15.75" thickBot="1" x14ac:dyDescent="0.3">
      <c r="A147" s="203"/>
      <c r="B147" s="203"/>
      <c r="C147" s="203"/>
      <c r="D147" s="203"/>
      <c r="E147" s="203"/>
      <c r="F147" s="203" t="s">
        <v>234</v>
      </c>
      <c r="G147" s="203"/>
      <c r="H147" s="255">
        <v>7412.5</v>
      </c>
      <c r="I147" s="213">
        <v>8406.4</v>
      </c>
      <c r="J147" s="213">
        <f>ROUND((H147-I147),5)</f>
        <v>-993.9</v>
      </c>
      <c r="K147" s="212">
        <f>ROUND(IF(I147=0, IF(H147=0, 0, 1), H147/I147),5)</f>
        <v>0.88177000000000005</v>
      </c>
    </row>
    <row r="148" spans="1:11" x14ac:dyDescent="0.25">
      <c r="A148" s="203"/>
      <c r="B148" s="203"/>
      <c r="C148" s="203"/>
      <c r="D148" s="203"/>
      <c r="E148" s="203" t="s">
        <v>235</v>
      </c>
      <c r="F148" s="203"/>
      <c r="G148" s="203"/>
      <c r="H148" s="254">
        <f>ROUND(SUM(H102:H112)+H121+H124+SUM(H132:H135)+SUM(H139:H147),5)</f>
        <v>559363.67000000004</v>
      </c>
      <c r="I148" s="211">
        <f>ROUND(SUM(I102:I112)+I121+I124+SUM(I132:I135)+SUM(I139:I147),5)</f>
        <v>710501.17</v>
      </c>
      <c r="J148" s="211">
        <f>ROUND((H148-I148),5)</f>
        <v>-151137.5</v>
      </c>
      <c r="K148" s="210">
        <f>ROUND(IF(I148=0, IF(H148=0, 0, 1), H148/I148),5)</f>
        <v>0.78727999999999998</v>
      </c>
    </row>
    <row r="149" spans="1:11" x14ac:dyDescent="0.25">
      <c r="A149" s="203"/>
      <c r="B149" s="203"/>
      <c r="C149" s="203"/>
      <c r="D149" s="203"/>
      <c r="E149" s="203" t="s">
        <v>236</v>
      </c>
      <c r="F149" s="203"/>
      <c r="G149" s="203"/>
      <c r="H149" s="254"/>
      <c r="I149" s="211"/>
      <c r="J149" s="211"/>
      <c r="K149" s="210"/>
    </row>
    <row r="150" spans="1:11" x14ac:dyDescent="0.25">
      <c r="A150" s="203"/>
      <c r="B150" s="203"/>
      <c r="C150" s="203"/>
      <c r="D150" s="203"/>
      <c r="E150" s="203"/>
      <c r="F150" s="203" t="s">
        <v>237</v>
      </c>
      <c r="G150" s="203"/>
      <c r="H150" s="254">
        <v>55000</v>
      </c>
      <c r="I150" s="211">
        <v>66350</v>
      </c>
      <c r="J150" s="211">
        <f>ROUND((H150-I150),5)</f>
        <v>-11350</v>
      </c>
      <c r="K150" s="210">
        <f>ROUND(IF(I150=0, IF(H150=0, 0, 1), H150/I150),5)</f>
        <v>0.82894000000000001</v>
      </c>
    </row>
    <row r="151" spans="1:11" ht="15.75" thickBot="1" x14ac:dyDescent="0.3">
      <c r="A151" s="203"/>
      <c r="B151" s="203"/>
      <c r="C151" s="203"/>
      <c r="D151" s="203"/>
      <c r="E151" s="203"/>
      <c r="F151" s="203" t="s">
        <v>238</v>
      </c>
      <c r="G151" s="203"/>
      <c r="H151" s="255">
        <v>3504.3</v>
      </c>
      <c r="I151" s="213">
        <v>7600</v>
      </c>
      <c r="J151" s="213">
        <f>ROUND((H151-I151),5)</f>
        <v>-4095.7</v>
      </c>
      <c r="K151" s="212">
        <f>ROUND(IF(I151=0, IF(H151=0, 0, 1), H151/I151),5)</f>
        <v>0.46109</v>
      </c>
    </row>
    <row r="152" spans="1:11" x14ac:dyDescent="0.25">
      <c r="A152" s="203"/>
      <c r="B152" s="203"/>
      <c r="C152" s="203"/>
      <c r="D152" s="203"/>
      <c r="E152" s="203" t="s">
        <v>239</v>
      </c>
      <c r="F152" s="203"/>
      <c r="G152" s="203"/>
      <c r="H152" s="254">
        <f>ROUND(SUM(H149:H151),5)</f>
        <v>58504.3</v>
      </c>
      <c r="I152" s="211">
        <f>ROUND(SUM(I149:I151),5)</f>
        <v>73950</v>
      </c>
      <c r="J152" s="211">
        <f>ROUND((H152-I152),5)</f>
        <v>-15445.7</v>
      </c>
      <c r="K152" s="210">
        <f>ROUND(IF(I152=0, IF(H152=0, 0, 1), H152/I152),5)</f>
        <v>0.79113</v>
      </c>
    </row>
    <row r="153" spans="1:11" x14ac:dyDescent="0.25">
      <c r="A153" s="203"/>
      <c r="B153" s="203"/>
      <c r="C153" s="203"/>
      <c r="D153" s="203"/>
      <c r="E153" s="203" t="s">
        <v>240</v>
      </c>
      <c r="F153" s="203"/>
      <c r="G153" s="203"/>
      <c r="H153" s="254"/>
      <c r="I153" s="211"/>
      <c r="J153" s="211"/>
      <c r="K153" s="210"/>
    </row>
    <row r="154" spans="1:11" x14ac:dyDescent="0.25">
      <c r="A154" s="203"/>
      <c r="B154" s="203"/>
      <c r="C154" s="203"/>
      <c r="D154" s="203"/>
      <c r="E154" s="203"/>
      <c r="F154" s="203" t="s">
        <v>241</v>
      </c>
      <c r="G154" s="203"/>
      <c r="H154" s="254">
        <v>68366.25</v>
      </c>
      <c r="I154" s="211">
        <v>82476.460000000006</v>
      </c>
      <c r="J154" s="211">
        <f>ROUND((H154-I154),5)</f>
        <v>-14110.21</v>
      </c>
      <c r="K154" s="210">
        <f>ROUND(IF(I154=0, IF(H154=0, 0, 1), H154/I154),5)</f>
        <v>0.82891999999999999</v>
      </c>
    </row>
    <row r="155" spans="1:11" x14ac:dyDescent="0.25">
      <c r="A155" s="203"/>
      <c r="B155" s="203"/>
      <c r="C155" s="203"/>
      <c r="D155" s="203"/>
      <c r="E155" s="203"/>
      <c r="F155" s="203" t="s">
        <v>242</v>
      </c>
      <c r="G155" s="203"/>
      <c r="H155" s="254">
        <v>64521.88</v>
      </c>
      <c r="I155" s="211">
        <v>75921.990000000005</v>
      </c>
      <c r="J155" s="211">
        <f>ROUND((H155-I155),5)</f>
        <v>-11400.11</v>
      </c>
      <c r="K155" s="210">
        <f>ROUND(IF(I155=0, IF(H155=0, 0, 1), H155/I155),5)</f>
        <v>0.84984000000000004</v>
      </c>
    </row>
    <row r="156" spans="1:11" x14ac:dyDescent="0.25">
      <c r="A156" s="203"/>
      <c r="B156" s="203"/>
      <c r="C156" s="203"/>
      <c r="D156" s="203"/>
      <c r="E156" s="203"/>
      <c r="F156" s="203" t="s">
        <v>243</v>
      </c>
      <c r="G156" s="203"/>
      <c r="H156" s="254"/>
      <c r="I156" s="211"/>
      <c r="J156" s="211"/>
      <c r="K156" s="210"/>
    </row>
    <row r="157" spans="1:11" x14ac:dyDescent="0.25">
      <c r="A157" s="203"/>
      <c r="B157" s="203"/>
      <c r="C157" s="203"/>
      <c r="D157" s="203"/>
      <c r="E157" s="203"/>
      <c r="F157" s="203"/>
      <c r="G157" s="203" t="s">
        <v>244</v>
      </c>
      <c r="H157" s="254">
        <v>500</v>
      </c>
      <c r="I157" s="211">
        <v>314</v>
      </c>
      <c r="J157" s="211">
        <f>ROUND((H157-I157),5)</f>
        <v>186</v>
      </c>
      <c r="K157" s="210">
        <f>ROUND(IF(I157=0, IF(H157=0, 0, 1), H157/I157),5)</f>
        <v>1.59236</v>
      </c>
    </row>
    <row r="158" spans="1:11" ht="15.75" thickBot="1" x14ac:dyDescent="0.3">
      <c r="A158" s="203"/>
      <c r="B158" s="203"/>
      <c r="C158" s="203"/>
      <c r="D158" s="203"/>
      <c r="E158" s="203"/>
      <c r="F158" s="203"/>
      <c r="G158" s="203" t="s">
        <v>245</v>
      </c>
      <c r="H158" s="255">
        <v>679.5</v>
      </c>
      <c r="I158" s="213">
        <v>2289</v>
      </c>
      <c r="J158" s="213">
        <f>ROUND((H158-I158),5)</f>
        <v>-1609.5</v>
      </c>
      <c r="K158" s="212">
        <f>ROUND(IF(I158=0, IF(H158=0, 0, 1), H158/I158),5)</f>
        <v>0.29685</v>
      </c>
    </row>
    <row r="159" spans="1:11" x14ac:dyDescent="0.25">
      <c r="A159" s="203"/>
      <c r="B159" s="203"/>
      <c r="C159" s="203"/>
      <c r="D159" s="203"/>
      <c r="E159" s="203"/>
      <c r="F159" s="203" t="s">
        <v>246</v>
      </c>
      <c r="G159" s="203"/>
      <c r="H159" s="254">
        <f>ROUND(SUM(H156:H158),5)</f>
        <v>1179.5</v>
      </c>
      <c r="I159" s="211">
        <f>ROUND(SUM(I156:I158),5)</f>
        <v>2603</v>
      </c>
      <c r="J159" s="211">
        <f>ROUND((H159-I159),5)</f>
        <v>-1423.5</v>
      </c>
      <c r="K159" s="210">
        <f>ROUND(IF(I159=0, IF(H159=0, 0, 1), H159/I159),5)</f>
        <v>0.45312999999999998</v>
      </c>
    </row>
    <row r="160" spans="1:11" x14ac:dyDescent="0.25">
      <c r="A160" s="203"/>
      <c r="B160" s="203"/>
      <c r="C160" s="203"/>
      <c r="D160" s="203"/>
      <c r="E160" s="203"/>
      <c r="F160" s="203" t="s">
        <v>247</v>
      </c>
      <c r="G160" s="203"/>
      <c r="H160" s="254"/>
      <c r="I160" s="211"/>
      <c r="J160" s="211"/>
      <c r="K160" s="210"/>
    </row>
    <row r="161" spans="1:11" ht="15.75" thickBot="1" x14ac:dyDescent="0.3">
      <c r="A161" s="203"/>
      <c r="B161" s="203"/>
      <c r="C161" s="203"/>
      <c r="D161" s="203"/>
      <c r="E161" s="203"/>
      <c r="F161" s="203"/>
      <c r="G161" s="203" t="s">
        <v>249</v>
      </c>
      <c r="H161" s="255">
        <v>261690</v>
      </c>
      <c r="I161" s="213">
        <v>338760</v>
      </c>
      <c r="J161" s="213">
        <f>ROUND((H161-I161),5)</f>
        <v>-77070</v>
      </c>
      <c r="K161" s="212">
        <f>ROUND(IF(I161=0, IF(H161=0, 0, 1), H161/I161),5)</f>
        <v>0.77249000000000001</v>
      </c>
    </row>
    <row r="162" spans="1:11" x14ac:dyDescent="0.25">
      <c r="A162" s="203"/>
      <c r="B162" s="203"/>
      <c r="C162" s="203"/>
      <c r="D162" s="203"/>
      <c r="E162" s="203"/>
      <c r="F162" s="203" t="s">
        <v>250</v>
      </c>
      <c r="G162" s="203"/>
      <c r="H162" s="254">
        <f>ROUND(SUM(H160:H161),5)</f>
        <v>261690</v>
      </c>
      <c r="I162" s="211">
        <f>ROUND(SUM(I160:I161),5)</f>
        <v>338760</v>
      </c>
      <c r="J162" s="211">
        <f>ROUND((H162-I162),5)</f>
        <v>-77070</v>
      </c>
      <c r="K162" s="210">
        <f>ROUND(IF(I162=0, IF(H162=0, 0, 1), H162/I162),5)</f>
        <v>0.77249000000000001</v>
      </c>
    </row>
    <row r="163" spans="1:11" x14ac:dyDescent="0.25">
      <c r="A163" s="203"/>
      <c r="B163" s="203"/>
      <c r="C163" s="203"/>
      <c r="D163" s="203"/>
      <c r="E163" s="203"/>
      <c r="F163" s="203" t="s">
        <v>251</v>
      </c>
      <c r="G163" s="203"/>
      <c r="H163" s="254"/>
      <c r="I163" s="211"/>
      <c r="J163" s="211"/>
      <c r="K163" s="210"/>
    </row>
    <row r="164" spans="1:11" x14ac:dyDescent="0.25">
      <c r="A164" s="203"/>
      <c r="B164" s="203"/>
      <c r="C164" s="203"/>
      <c r="D164" s="203"/>
      <c r="E164" s="203"/>
      <c r="F164" s="203"/>
      <c r="G164" s="203" t="s">
        <v>252</v>
      </c>
      <c r="H164" s="254">
        <v>0</v>
      </c>
      <c r="I164" s="211">
        <v>0</v>
      </c>
      <c r="J164" s="211">
        <f>ROUND((H164-I164),5)</f>
        <v>0</v>
      </c>
      <c r="K164" s="210">
        <f>ROUND(IF(I164=0, IF(H164=0, 0, 1), H164/I164),5)</f>
        <v>0</v>
      </c>
    </row>
    <row r="165" spans="1:11" x14ac:dyDescent="0.25">
      <c r="A165" s="203"/>
      <c r="B165" s="203"/>
      <c r="C165" s="203"/>
      <c r="D165" s="203"/>
      <c r="E165" s="203"/>
      <c r="F165" s="203"/>
      <c r="G165" s="203" t="s">
        <v>253</v>
      </c>
      <c r="H165" s="254">
        <v>6000</v>
      </c>
      <c r="I165" s="211"/>
      <c r="J165" s="211"/>
      <c r="K165" s="210"/>
    </row>
    <row r="166" spans="1:11" ht="15.75" thickBot="1" x14ac:dyDescent="0.3">
      <c r="A166" s="203"/>
      <c r="B166" s="203"/>
      <c r="C166" s="203"/>
      <c r="D166" s="203"/>
      <c r="E166" s="203"/>
      <c r="F166" s="203"/>
      <c r="G166" s="203" t="s">
        <v>254</v>
      </c>
      <c r="H166" s="255">
        <v>18747.099999999999</v>
      </c>
      <c r="I166" s="213">
        <v>23128.26</v>
      </c>
      <c r="J166" s="213">
        <f t="shared" ref="J166:J173" si="20">ROUND((H166-I166),5)</f>
        <v>-4381.16</v>
      </c>
      <c r="K166" s="212">
        <f t="shared" ref="K166:K173" si="21">ROUND(IF(I166=0, IF(H166=0, 0, 1), H166/I166),5)</f>
        <v>0.81057000000000001</v>
      </c>
    </row>
    <row r="167" spans="1:11" x14ac:dyDescent="0.25">
      <c r="A167" s="203"/>
      <c r="B167" s="203"/>
      <c r="C167" s="203"/>
      <c r="D167" s="203"/>
      <c r="E167" s="203"/>
      <c r="F167" s="203" t="s">
        <v>255</v>
      </c>
      <c r="G167" s="203"/>
      <c r="H167" s="254">
        <f>ROUND(SUM(H163:H166),5)</f>
        <v>24747.1</v>
      </c>
      <c r="I167" s="211">
        <f>ROUND(SUM(I163:I166),5)</f>
        <v>23128.26</v>
      </c>
      <c r="J167" s="211">
        <f t="shared" si="20"/>
        <v>1618.84</v>
      </c>
      <c r="K167" s="210">
        <f t="shared" si="21"/>
        <v>1.06999</v>
      </c>
    </row>
    <row r="168" spans="1:11" x14ac:dyDescent="0.25">
      <c r="A168" s="203"/>
      <c r="B168" s="203"/>
      <c r="C168" s="203"/>
      <c r="D168" s="203"/>
      <c r="E168" s="203"/>
      <c r="F168" s="203" t="s">
        <v>256</v>
      </c>
      <c r="G168" s="203"/>
      <c r="H168" s="254">
        <v>12349.5</v>
      </c>
      <c r="I168" s="211">
        <v>18123</v>
      </c>
      <c r="J168" s="211">
        <f t="shared" si="20"/>
        <v>-5773.5</v>
      </c>
      <c r="K168" s="210">
        <f t="shared" si="21"/>
        <v>0.68142999999999998</v>
      </c>
    </row>
    <row r="169" spans="1:11" x14ac:dyDescent="0.25">
      <c r="A169" s="203"/>
      <c r="B169" s="203"/>
      <c r="C169" s="203"/>
      <c r="D169" s="203"/>
      <c r="E169" s="203"/>
      <c r="F169" s="203" t="s">
        <v>257</v>
      </c>
      <c r="G169" s="203"/>
      <c r="H169" s="254">
        <v>7450</v>
      </c>
      <c r="I169" s="211">
        <v>13064.13</v>
      </c>
      <c r="J169" s="211">
        <f t="shared" si="20"/>
        <v>-5614.13</v>
      </c>
      <c r="K169" s="210">
        <f t="shared" si="21"/>
        <v>0.57025999999999999</v>
      </c>
    </row>
    <row r="170" spans="1:11" x14ac:dyDescent="0.25">
      <c r="A170" s="203"/>
      <c r="B170" s="203"/>
      <c r="C170" s="203"/>
      <c r="D170" s="203"/>
      <c r="E170" s="203"/>
      <c r="F170" s="203" t="s">
        <v>258</v>
      </c>
      <c r="G170" s="203"/>
      <c r="H170" s="254">
        <v>9262.73</v>
      </c>
      <c r="I170" s="211">
        <v>12331.04</v>
      </c>
      <c r="J170" s="211">
        <f t="shared" si="20"/>
        <v>-3068.31</v>
      </c>
      <c r="K170" s="210">
        <f t="shared" si="21"/>
        <v>0.75117</v>
      </c>
    </row>
    <row r="171" spans="1:11" x14ac:dyDescent="0.25">
      <c r="A171" s="203"/>
      <c r="B171" s="203"/>
      <c r="C171" s="203"/>
      <c r="D171" s="203"/>
      <c r="E171" s="203"/>
      <c r="F171" s="203" t="s">
        <v>259</v>
      </c>
      <c r="G171" s="203"/>
      <c r="H171" s="254">
        <v>0</v>
      </c>
      <c r="I171" s="211">
        <v>0</v>
      </c>
      <c r="J171" s="211">
        <f t="shared" si="20"/>
        <v>0</v>
      </c>
      <c r="K171" s="210">
        <f t="shared" si="21"/>
        <v>0</v>
      </c>
    </row>
    <row r="172" spans="1:11" ht="15.75" thickBot="1" x14ac:dyDescent="0.3">
      <c r="A172" s="203"/>
      <c r="B172" s="203"/>
      <c r="C172" s="203"/>
      <c r="D172" s="203"/>
      <c r="E172" s="203"/>
      <c r="F172" s="203" t="s">
        <v>260</v>
      </c>
      <c r="G172" s="203"/>
      <c r="H172" s="255">
        <v>4132.93</v>
      </c>
      <c r="I172" s="213">
        <v>3969.21</v>
      </c>
      <c r="J172" s="213">
        <f t="shared" si="20"/>
        <v>163.72</v>
      </c>
      <c r="K172" s="212">
        <f t="shared" si="21"/>
        <v>1.04125</v>
      </c>
    </row>
    <row r="173" spans="1:11" x14ac:dyDescent="0.25">
      <c r="A173" s="203"/>
      <c r="B173" s="203"/>
      <c r="C173" s="203"/>
      <c r="D173" s="203"/>
      <c r="E173" s="203" t="s">
        <v>261</v>
      </c>
      <c r="F173" s="203"/>
      <c r="G173" s="203"/>
      <c r="H173" s="254">
        <f>ROUND(SUM(H153:H155)+H159+H162+SUM(H167:H172),5)</f>
        <v>453699.89</v>
      </c>
      <c r="I173" s="211">
        <f>ROUND(SUM(I153:I155)+I159+I162+SUM(I167:I172),5)</f>
        <v>570377.09</v>
      </c>
      <c r="J173" s="211">
        <f t="shared" si="20"/>
        <v>-116677.2</v>
      </c>
      <c r="K173" s="210">
        <f t="shared" si="21"/>
        <v>0.79544000000000004</v>
      </c>
    </row>
    <row r="174" spans="1:11" x14ac:dyDescent="0.25">
      <c r="A174" s="203"/>
      <c r="B174" s="203"/>
      <c r="C174" s="203"/>
      <c r="D174" s="203"/>
      <c r="E174" s="203" t="s">
        <v>262</v>
      </c>
      <c r="F174" s="203"/>
      <c r="G174" s="203"/>
      <c r="H174" s="254"/>
      <c r="I174" s="211"/>
      <c r="J174" s="211"/>
      <c r="K174" s="210"/>
    </row>
    <row r="175" spans="1:11" ht="15.75" thickBot="1" x14ac:dyDescent="0.3">
      <c r="A175" s="203"/>
      <c r="B175" s="203"/>
      <c r="C175" s="203"/>
      <c r="D175" s="203"/>
      <c r="E175" s="203"/>
      <c r="F175" s="203" t="s">
        <v>263</v>
      </c>
      <c r="G175" s="203"/>
      <c r="H175" s="255">
        <v>0</v>
      </c>
      <c r="I175" s="213">
        <v>0</v>
      </c>
      <c r="J175" s="213">
        <f>ROUND((H175-I175),5)</f>
        <v>0</v>
      </c>
      <c r="K175" s="212">
        <f>ROUND(IF(I175=0, IF(H175=0, 0, 1), H175/I175),5)</f>
        <v>0</v>
      </c>
    </row>
    <row r="176" spans="1:11" x14ac:dyDescent="0.25">
      <c r="A176" s="203"/>
      <c r="B176" s="203"/>
      <c r="C176" s="203"/>
      <c r="D176" s="203"/>
      <c r="E176" s="203" t="s">
        <v>264</v>
      </c>
      <c r="F176" s="203"/>
      <c r="G176" s="203"/>
      <c r="H176" s="254">
        <f>ROUND(SUM(H174:H175),5)</f>
        <v>0</v>
      </c>
      <c r="I176" s="211">
        <f>ROUND(SUM(I174:I175),5)</f>
        <v>0</v>
      </c>
      <c r="J176" s="211">
        <f>ROUND((H176-I176),5)</f>
        <v>0</v>
      </c>
      <c r="K176" s="210">
        <f>ROUND(IF(I176=0, IF(H176=0, 0, 1), H176/I176),5)</f>
        <v>0</v>
      </c>
    </row>
    <row r="177" spans="1:11" x14ac:dyDescent="0.25">
      <c r="A177" s="203"/>
      <c r="B177" s="203"/>
      <c r="C177" s="203"/>
      <c r="D177" s="203"/>
      <c r="E177" s="203" t="s">
        <v>265</v>
      </c>
      <c r="F177" s="203"/>
      <c r="G177" s="203"/>
      <c r="H177" s="254"/>
      <c r="I177" s="211"/>
      <c r="J177" s="211"/>
      <c r="K177" s="210"/>
    </row>
    <row r="178" spans="1:11" x14ac:dyDescent="0.25">
      <c r="A178" s="203"/>
      <c r="B178" s="203"/>
      <c r="C178" s="203"/>
      <c r="D178" s="203"/>
      <c r="E178" s="203"/>
      <c r="F178" s="203" t="s">
        <v>266</v>
      </c>
      <c r="G178" s="203"/>
      <c r="H178" s="254"/>
      <c r="I178" s="211"/>
      <c r="J178" s="211"/>
      <c r="K178" s="210"/>
    </row>
    <row r="179" spans="1:11" ht="15.75" thickBot="1" x14ac:dyDescent="0.3">
      <c r="A179" s="203"/>
      <c r="B179" s="203"/>
      <c r="C179" s="203"/>
      <c r="D179" s="203"/>
      <c r="E179" s="203"/>
      <c r="F179" s="203"/>
      <c r="G179" s="203" t="s">
        <v>267</v>
      </c>
      <c r="H179" s="256">
        <v>42</v>
      </c>
      <c r="I179" s="209">
        <v>218.16</v>
      </c>
      <c r="J179" s="209">
        <f>ROUND((H179-I179),5)</f>
        <v>-176.16</v>
      </c>
      <c r="K179" s="208">
        <f>ROUND(IF(I179=0, IF(H179=0, 0, 1), H179/I179),5)</f>
        <v>0.19252</v>
      </c>
    </row>
    <row r="180" spans="1:11" ht="15.75" thickBot="1" x14ac:dyDescent="0.3">
      <c r="A180" s="203"/>
      <c r="B180" s="203"/>
      <c r="C180" s="203"/>
      <c r="D180" s="203"/>
      <c r="E180" s="203"/>
      <c r="F180" s="203" t="s">
        <v>270</v>
      </c>
      <c r="G180" s="203"/>
      <c r="H180" s="258">
        <f>ROUND(SUM(H178:H179),5)</f>
        <v>42</v>
      </c>
      <c r="I180" s="215">
        <f>ROUND(SUM(I178:I179),5)</f>
        <v>218.16</v>
      </c>
      <c r="J180" s="215">
        <f>ROUND((H180-I180),5)</f>
        <v>-176.16</v>
      </c>
      <c r="K180" s="214">
        <f>ROUND(IF(I180=0, IF(H180=0, 0, 1), H180/I180),5)</f>
        <v>0.19252</v>
      </c>
    </row>
    <row r="181" spans="1:11" x14ac:dyDescent="0.25">
      <c r="A181" s="203"/>
      <c r="B181" s="203"/>
      <c r="C181" s="203"/>
      <c r="D181" s="203"/>
      <c r="E181" s="203" t="s">
        <v>271</v>
      </c>
      <c r="F181" s="203"/>
      <c r="G181" s="203"/>
      <c r="H181" s="254">
        <f>ROUND(H177+H180,5)</f>
        <v>42</v>
      </c>
      <c r="I181" s="211">
        <f>ROUND(I177+I180,5)</f>
        <v>218.16</v>
      </c>
      <c r="J181" s="211">
        <f>ROUND((H181-I181),5)</f>
        <v>-176.16</v>
      </c>
      <c r="K181" s="210">
        <f>ROUND(IF(I181=0, IF(H181=0, 0, 1), H181/I181),5)</f>
        <v>0.19252</v>
      </c>
    </row>
    <row r="182" spans="1:11" x14ac:dyDescent="0.25">
      <c r="A182" s="203"/>
      <c r="B182" s="203"/>
      <c r="C182" s="203"/>
      <c r="D182" s="203"/>
      <c r="E182" s="203" t="s">
        <v>272</v>
      </c>
      <c r="F182" s="203"/>
      <c r="G182" s="203"/>
      <c r="H182" s="254"/>
      <c r="I182" s="211"/>
      <c r="J182" s="211"/>
      <c r="K182" s="210"/>
    </row>
    <row r="183" spans="1:11" x14ac:dyDescent="0.25">
      <c r="A183" s="203"/>
      <c r="B183" s="203"/>
      <c r="C183" s="203"/>
      <c r="D183" s="203"/>
      <c r="E183" s="203"/>
      <c r="F183" s="203" t="s">
        <v>273</v>
      </c>
      <c r="G183" s="203"/>
      <c r="H183" s="254">
        <v>0</v>
      </c>
      <c r="I183" s="211">
        <v>0</v>
      </c>
      <c r="J183" s="211">
        <f>ROUND((H183-I183),5)</f>
        <v>0</v>
      </c>
      <c r="K183" s="210">
        <f>ROUND(IF(I183=0, IF(H183=0, 0, 1), H183/I183),5)</f>
        <v>0</v>
      </c>
    </row>
    <row r="184" spans="1:11" x14ac:dyDescent="0.25">
      <c r="A184" s="203"/>
      <c r="B184" s="203"/>
      <c r="C184" s="203"/>
      <c r="D184" s="203"/>
      <c r="E184" s="203"/>
      <c r="F184" s="203" t="s">
        <v>275</v>
      </c>
      <c r="G184" s="203"/>
      <c r="H184" s="254"/>
      <c r="I184" s="211"/>
      <c r="J184" s="211"/>
      <c r="K184" s="210"/>
    </row>
    <row r="185" spans="1:11" x14ac:dyDescent="0.25">
      <c r="A185" s="203"/>
      <c r="B185" s="203"/>
      <c r="C185" s="203"/>
      <c r="D185" s="203"/>
      <c r="E185" s="203"/>
      <c r="F185" s="203"/>
      <c r="G185" s="203" t="s">
        <v>276</v>
      </c>
      <c r="H185" s="254">
        <v>0</v>
      </c>
      <c r="I185" s="211">
        <v>9</v>
      </c>
      <c r="J185" s="211">
        <f>ROUND((H185-I185),5)</f>
        <v>-9</v>
      </c>
      <c r="K185" s="210">
        <f>ROUND(IF(I185=0, IF(H185=0, 0, 1), H185/I185),5)</f>
        <v>0</v>
      </c>
    </row>
    <row r="186" spans="1:11" x14ac:dyDescent="0.25">
      <c r="A186" s="203"/>
      <c r="B186" s="203"/>
      <c r="C186" s="203"/>
      <c r="D186" s="203"/>
      <c r="E186" s="203"/>
      <c r="F186" s="203"/>
      <c r="G186" s="203" t="s">
        <v>277</v>
      </c>
      <c r="H186" s="254">
        <v>153771.1</v>
      </c>
      <c r="I186" s="211">
        <v>165825.01999999999</v>
      </c>
      <c r="J186" s="211">
        <f>ROUND((H186-I186),5)</f>
        <v>-12053.92</v>
      </c>
      <c r="K186" s="210">
        <f>ROUND(IF(I186=0, IF(H186=0, 0, 1), H186/I186),5)</f>
        <v>0.92730999999999997</v>
      </c>
    </row>
    <row r="187" spans="1:11" ht="15.75" thickBot="1" x14ac:dyDescent="0.3">
      <c r="A187" s="203"/>
      <c r="B187" s="203"/>
      <c r="C187" s="203"/>
      <c r="D187" s="203"/>
      <c r="E187" s="203"/>
      <c r="F187" s="203"/>
      <c r="G187" s="203" t="s">
        <v>278</v>
      </c>
      <c r="H187" s="256">
        <v>0</v>
      </c>
      <c r="I187" s="209">
        <v>0</v>
      </c>
      <c r="J187" s="209">
        <f>ROUND((H187-I187),5)</f>
        <v>0</v>
      </c>
      <c r="K187" s="208">
        <f>ROUND(IF(I187=0, IF(H187=0, 0, 1), H187/I187),5)</f>
        <v>0</v>
      </c>
    </row>
    <row r="188" spans="1:11" ht="15.75" thickBot="1" x14ac:dyDescent="0.3">
      <c r="A188" s="203"/>
      <c r="B188" s="203"/>
      <c r="C188" s="203"/>
      <c r="D188" s="203"/>
      <c r="E188" s="203"/>
      <c r="F188" s="203" t="s">
        <v>279</v>
      </c>
      <c r="G188" s="203"/>
      <c r="H188" s="258">
        <f>ROUND(SUM(H184:H187),5)</f>
        <v>153771.1</v>
      </c>
      <c r="I188" s="215">
        <f>ROUND(SUM(I184:I187),5)</f>
        <v>165834.01999999999</v>
      </c>
      <c r="J188" s="215">
        <f>ROUND((H188-I188),5)</f>
        <v>-12062.92</v>
      </c>
      <c r="K188" s="214">
        <f>ROUND(IF(I188=0, IF(H188=0, 0, 1), H188/I188),5)</f>
        <v>0.92725999999999997</v>
      </c>
    </row>
    <row r="189" spans="1:11" x14ac:dyDescent="0.25">
      <c r="A189" s="203"/>
      <c r="B189" s="203"/>
      <c r="C189" s="203"/>
      <c r="D189" s="203"/>
      <c r="E189" s="203" t="s">
        <v>280</v>
      </c>
      <c r="F189" s="203"/>
      <c r="G189" s="203"/>
      <c r="H189" s="254">
        <f>ROUND(SUM(H182:H183)+H188,5)</f>
        <v>153771.1</v>
      </c>
      <c r="I189" s="211">
        <f>ROUND(SUM(I182:I183)+I188,5)</f>
        <v>165834.01999999999</v>
      </c>
      <c r="J189" s="211">
        <f>ROUND((H189-I189),5)</f>
        <v>-12062.92</v>
      </c>
      <c r="K189" s="210">
        <f>ROUND(IF(I189=0, IF(H189=0, 0, 1), H189/I189),5)</f>
        <v>0.92725999999999997</v>
      </c>
    </row>
    <row r="190" spans="1:11" x14ac:dyDescent="0.25">
      <c r="A190" s="203"/>
      <c r="B190" s="203"/>
      <c r="C190" s="203"/>
      <c r="D190" s="203"/>
      <c r="E190" s="203" t="s">
        <v>281</v>
      </c>
      <c r="F190" s="203"/>
      <c r="G190" s="203"/>
      <c r="H190" s="254"/>
      <c r="I190" s="211"/>
      <c r="J190" s="211"/>
      <c r="K190" s="210"/>
    </row>
    <row r="191" spans="1:11" x14ac:dyDescent="0.25">
      <c r="A191" s="203"/>
      <c r="B191" s="203"/>
      <c r="C191" s="203"/>
      <c r="D191" s="203"/>
      <c r="E191" s="203"/>
      <c r="F191" s="203" t="s">
        <v>282</v>
      </c>
      <c r="G191" s="203"/>
      <c r="H191" s="254">
        <v>0</v>
      </c>
      <c r="I191" s="211">
        <v>0</v>
      </c>
      <c r="J191" s="211">
        <f t="shared" ref="J191:J197" si="22">ROUND((H191-I191),5)</f>
        <v>0</v>
      </c>
      <c r="K191" s="210">
        <f t="shared" ref="K191:K197" si="23">ROUND(IF(I191=0, IF(H191=0, 0, 1), H191/I191),5)</f>
        <v>0</v>
      </c>
    </row>
    <row r="192" spans="1:11" ht="15.75" thickBot="1" x14ac:dyDescent="0.3">
      <c r="A192" s="203"/>
      <c r="B192" s="203"/>
      <c r="C192" s="203"/>
      <c r="D192" s="203"/>
      <c r="E192" s="203"/>
      <c r="F192" s="203" t="s">
        <v>283</v>
      </c>
      <c r="G192" s="203"/>
      <c r="H192" s="255">
        <v>0</v>
      </c>
      <c r="I192" s="213">
        <v>0</v>
      </c>
      <c r="J192" s="213">
        <f t="shared" si="22"/>
        <v>0</v>
      </c>
      <c r="K192" s="212">
        <f t="shared" si="23"/>
        <v>0</v>
      </c>
    </row>
    <row r="193" spans="1:11" x14ac:dyDescent="0.25">
      <c r="A193" s="203"/>
      <c r="B193" s="203"/>
      <c r="C193" s="203"/>
      <c r="D193" s="203"/>
      <c r="E193" s="203" t="s">
        <v>284</v>
      </c>
      <c r="F193" s="203"/>
      <c r="G193" s="203"/>
      <c r="H193" s="254">
        <f>ROUND(SUM(H190:H192),5)</f>
        <v>0</v>
      </c>
      <c r="I193" s="211">
        <f>ROUND(SUM(I190:I192),5)</f>
        <v>0</v>
      </c>
      <c r="J193" s="211">
        <f t="shared" si="22"/>
        <v>0</v>
      </c>
      <c r="K193" s="210">
        <f t="shared" si="23"/>
        <v>0</v>
      </c>
    </row>
    <row r="194" spans="1:11" ht="15.75" thickBot="1" x14ac:dyDescent="0.3">
      <c r="A194" s="203"/>
      <c r="B194" s="203"/>
      <c r="C194" s="203"/>
      <c r="D194" s="203"/>
      <c r="E194" s="203" t="s">
        <v>285</v>
      </c>
      <c r="F194" s="203"/>
      <c r="G194" s="203"/>
      <c r="H194" s="256">
        <v>14500</v>
      </c>
      <c r="I194" s="209">
        <v>15000</v>
      </c>
      <c r="J194" s="209">
        <f t="shared" si="22"/>
        <v>-500</v>
      </c>
      <c r="K194" s="208">
        <f t="shared" si="23"/>
        <v>0.96667000000000003</v>
      </c>
    </row>
    <row r="195" spans="1:11" ht="15.75" thickBot="1" x14ac:dyDescent="0.3">
      <c r="A195" s="203"/>
      <c r="B195" s="203"/>
      <c r="C195" s="203"/>
      <c r="D195" s="203" t="s">
        <v>286</v>
      </c>
      <c r="E195" s="203"/>
      <c r="F195" s="203"/>
      <c r="G195" s="203"/>
      <c r="H195" s="257">
        <f>ROUND(H51+H72+H90+H101+H148+H152+H173+H176+H181+H189+SUM(H193:H194),5)</f>
        <v>3710664.8</v>
      </c>
      <c r="I195" s="207">
        <f>ROUND(I29+I51+I72+I90+I101+I148+I152+I173+I176+I181+I189+SUM(I193:I194),5)</f>
        <v>4822404.74</v>
      </c>
      <c r="J195" s="207">
        <f t="shared" si="22"/>
        <v>-1111739.94</v>
      </c>
      <c r="K195" s="205">
        <f t="shared" si="23"/>
        <v>0.76946000000000003</v>
      </c>
    </row>
    <row r="196" spans="1:11" ht="15.75" thickBot="1" x14ac:dyDescent="0.3">
      <c r="A196" s="203"/>
      <c r="B196" s="203" t="s">
        <v>287</v>
      </c>
      <c r="C196" s="203"/>
      <c r="D196" s="203"/>
      <c r="E196" s="203"/>
      <c r="F196" s="203"/>
      <c r="G196" s="203"/>
      <c r="H196" s="207">
        <f>ROUND(H6+H28-H195,5)</f>
        <v>341129.25</v>
      </c>
      <c r="I196" s="207">
        <f>ROUND(I6+I28-I195,5)</f>
        <v>176291.57</v>
      </c>
      <c r="J196" s="207">
        <f t="shared" si="22"/>
        <v>164837.68</v>
      </c>
      <c r="K196" s="205">
        <f t="shared" si="23"/>
        <v>1.93503</v>
      </c>
    </row>
    <row r="197" spans="1:11" s="201" customFormat="1" ht="12" thickBot="1" x14ac:dyDescent="0.25">
      <c r="A197" s="203" t="s">
        <v>288</v>
      </c>
      <c r="B197" s="203"/>
      <c r="C197" s="203"/>
      <c r="D197" s="203"/>
      <c r="E197" s="203"/>
      <c r="F197" s="203"/>
      <c r="G197" s="203"/>
      <c r="H197" s="204">
        <f>H196</f>
        <v>341129.25</v>
      </c>
      <c r="I197" s="204">
        <f>I196</f>
        <v>176291.57</v>
      </c>
      <c r="J197" s="204">
        <f t="shared" si="22"/>
        <v>164837.68</v>
      </c>
      <c r="K197" s="202">
        <f t="shared" si="23"/>
        <v>1.93503</v>
      </c>
    </row>
    <row r="198" spans="1:11" ht="15.75" thickTop="1" x14ac:dyDescent="0.25"/>
  </sheetData>
  <pageMargins left="0.7" right="0.7" top="0.75" bottom="0.75" header="0.1" footer="0.3"/>
  <pageSetup orientation="portrait" horizontalDpi="4294967293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921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9217" r:id="rId4" name="FILTER"/>
      </mc:Fallback>
    </mc:AlternateContent>
    <mc:AlternateContent xmlns:mc="http://schemas.openxmlformats.org/markup-compatibility/2006">
      <mc:Choice Requires="x14">
        <control shapeId="921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9218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54</vt:i4>
      </vt:variant>
    </vt:vector>
  </HeadingPairs>
  <TitlesOfParts>
    <vt:vector size="62" baseType="lpstr">
      <vt:lpstr>Summary</vt:lpstr>
      <vt:lpstr>BvA Summary</vt:lpstr>
      <vt:lpstr>BvA Detail</vt:lpstr>
      <vt:lpstr>Balance Sheet</vt:lpstr>
      <vt:lpstr>Pl Class</vt:lpstr>
      <vt:lpstr>AP Aging</vt:lpstr>
      <vt:lpstr>General Ledger</vt:lpstr>
      <vt:lpstr>Annual Budget</vt:lpstr>
      <vt:lpstr>'Annual Budget'!Print_Titles</vt:lpstr>
      <vt:lpstr>'AP Aging'!Print_Titles</vt:lpstr>
      <vt:lpstr>'Balance Sheet'!Print_Titles</vt:lpstr>
      <vt:lpstr>'General Ledger'!Print_Titles</vt:lpstr>
      <vt:lpstr>'Pl Class'!Print_Titles</vt:lpstr>
      <vt:lpstr>QB_DATA_0</vt:lpstr>
      <vt:lpstr>QB_DATA_1</vt:lpstr>
      <vt:lpstr>QB_DATA_10</vt:lpstr>
      <vt:lpstr>QB_DATA_11</vt:lpstr>
      <vt:lpstr>QB_DATA_12</vt:lpstr>
      <vt:lpstr>QB_DATA_13</vt:lpstr>
      <vt:lpstr>QB_DATA_14</vt:lpstr>
      <vt:lpstr>QB_DATA_15</vt:lpstr>
      <vt:lpstr>QB_DATA_16</vt:lpstr>
      <vt:lpstr>QB_DATA_17</vt:lpstr>
      <vt:lpstr>QB_DATA_18</vt:lpstr>
      <vt:lpstr>QB_DATA_19</vt:lpstr>
      <vt:lpstr>QB_DATA_2</vt:lpstr>
      <vt:lpstr>QB_DATA_20</vt:lpstr>
      <vt:lpstr>QB_DATA_21</vt:lpstr>
      <vt:lpstr>QB_DATA_22</vt:lpstr>
      <vt:lpstr>QB_DATA_23</vt:lpstr>
      <vt:lpstr>QB_DATA_24</vt:lpstr>
      <vt:lpstr>QB_DATA_25</vt:lpstr>
      <vt:lpstr>QB_DATA_26</vt:lpstr>
      <vt:lpstr>QB_DATA_27</vt:lpstr>
      <vt:lpstr>QB_DATA_28</vt:lpstr>
      <vt:lpstr>QB_DATA_29</vt:lpstr>
      <vt:lpstr>QB_DATA_3</vt:lpstr>
      <vt:lpstr>QB_DATA_30</vt:lpstr>
      <vt:lpstr>QB_DATA_31</vt:lpstr>
      <vt:lpstr>QB_DATA_32</vt:lpstr>
      <vt:lpstr>QB_DATA_33</vt:lpstr>
      <vt:lpstr>QB_DATA_34</vt:lpstr>
      <vt:lpstr>QB_DATA_35</vt:lpstr>
      <vt:lpstr>QB_DATA_36</vt:lpstr>
      <vt:lpstr>QB_DATA_37</vt:lpstr>
      <vt:lpstr>QB_DATA_38</vt:lpstr>
      <vt:lpstr>QB_DATA_39</vt:lpstr>
      <vt:lpstr>QB_DATA_4</vt:lpstr>
      <vt:lpstr>QB_DATA_40</vt:lpstr>
      <vt:lpstr>QB_DATA_41</vt:lpstr>
      <vt:lpstr>QB_DATA_42</vt:lpstr>
      <vt:lpstr>QB_DATA_43</vt:lpstr>
      <vt:lpstr>QB_DATA_44</vt:lpstr>
      <vt:lpstr>QB_DATA_45</vt:lpstr>
      <vt:lpstr>QB_DATA_46</vt:lpstr>
      <vt:lpstr>QB_DATA_47</vt:lpstr>
      <vt:lpstr>QB_DATA_48</vt:lpstr>
      <vt:lpstr>QB_DATA_5</vt:lpstr>
      <vt:lpstr>QB_DATA_6</vt:lpstr>
      <vt:lpstr>QB_DATA_7</vt:lpstr>
      <vt:lpstr>QB_DATA_8</vt:lpstr>
      <vt:lpstr>QB_DATA_9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Temp</dc:creator>
  <cp:lastModifiedBy>Avolon</cp:lastModifiedBy>
  <cp:revision>1</cp:revision>
  <dcterms:created xsi:type="dcterms:W3CDTF">2008-01-25T18:43:47Z</dcterms:created>
  <dcterms:modified xsi:type="dcterms:W3CDTF">2019-04-23T19:56:43Z</dcterms:modified>
  <dc:language>en-US</dc:language>
</cp:coreProperties>
</file>